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acts Import - ENG" sheetId="1" r:id="rId5"/>
    <sheet state="visible" name="Contacts import - NL" sheetId="2" r:id="rId6"/>
    <sheet state="visible" name="Contacts imports - FR" sheetId="3" r:id="rId7"/>
    <sheet state="visible" name="Contacts import - DE" sheetId="4" r:id="rId8"/>
    <sheet state="visible" name="Contacts imports - IT" sheetId="5" r:id="rId9"/>
    <sheet state="visible" name="Contacts import - ES" sheetId="6" r:id="rId10"/>
    <sheet state="visible" name="Field names" sheetId="7" r:id="rId11"/>
    <sheet state="visible" name="Notes on fields" sheetId="8" r:id="rId12"/>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Provided by Teamleader</t>
      </text>
    </comment>
    <comment authorId="0" ref="L1">
      <text>
        <t xml:space="preserve">Extended names are not accepted.
Only ISO codes (2 letters accepted)</t>
      </text>
    </comment>
    <comment authorId="0" ref="O1">
      <text>
        <t xml:space="preserve">Extended names are not accepted.
Only ISO codes (2 letters accepted)</t>
      </text>
    </comment>
    <comment authorId="0" ref="P1">
      <text>
        <t xml:space="preserve">Check that all email addresses have the symbol @
Check that are not special characters not accepted on an email address
Only one email address per column is accepted</t>
      </text>
    </comment>
    <comment authorId="0" ref="Q1">
      <text>
        <t xml:space="preserve">Only one telephone number per column is accepted</t>
      </text>
    </comment>
    <comment authorId="0" ref="S1">
      <text>
        <t xml:space="preserve">Only one fax number per column is accepted</t>
      </text>
    </comment>
    <comment authorId="0" ref="T1">
      <text>
        <t xml:space="preserve">Check that all websites include www. and .com/.uk/.es/etc...
Only one website per column is accepted</t>
      </text>
    </comment>
    <comment authorId="0" ref="W1">
      <text>
        <t xml:space="preserve">Only the numbers 0 and 1 are accepted.
The number 0 stands for 'deactivated’ and the number 1 stands for 'active'.</t>
      </text>
    </comment>
    <comment authorId="0" ref="X1">
      <text>
        <t xml:space="preserve">Different options need to be in one column, separated by a comma.
Unknown options will be added to the list of options.</t>
      </text>
    </comment>
    <comment authorId="0" ref="AB1">
      <text>
        <t xml:space="preserve">Cash:
CONT/CONTANT/0D: payment term cash (0 days)
Default payment terms:
7, 21, 30, 7D, 21D, 30D… : normal payment term
Flexible payment terms:
If you use custom payment terms, you can upload these as well. They will be kept as a preference for your customer.
You can also create custom payment terms within Teamleader Focus.
End of month:
30DEM: 30 days after the end of the month (identical for 60DEM and 90DEM)</t>
      </text>
    </comment>
    <comment authorId="0" ref="AD1">
      <text>
        <t xml:space="preserve">This column allows you to exclude from your mailing list the companies that don’t wish to receive information.
Only the numbers 0 and 1 are accepted.
The number 0 stands for 'Opt-in marketing mails’ = NO and the number 1 stands for 'Opt-in marketing mails' = YES’.</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Kan in één kolom staan, maar dan wel steeds in dezelfde volgorde, bv. altijd Voornaam + Achternaam.
Opmerking: wanneer je achteraf deze kolom matcht, moet je de juiste waarde kiezen, bv. 'Voornaam + Achternaam'.</t>
      </text>
    </comment>
    <comment authorId="0" ref="E1">
      <text>
        <t xml:space="preserve">Kan in één kolom staan, maar dan wel steeds in dezelfde volgorde, bv. altijd Voornaam + Achternaam.
Opmerking: wanneer je achteraf deze kolom matcht, moet je de juiste waarde kiezen, bv. 'Voornaam + Achternaam'.</t>
      </text>
    </comment>
    <comment authorId="0" ref="L1">
      <text>
        <t xml:space="preserve">Voluit geschreven namen zijn niet toegestaan.
Alleen ISO-codes zijn toegestaan (twee letters).</t>
      </text>
    </comment>
    <comment authorId="0" ref="M1">
      <text>
        <t xml:space="preserve">Moet in het formaat JJJJ-MM-DD staan.</t>
      </text>
    </comment>
    <comment authorId="0" ref="N1">
      <text>
        <t xml:space="preserve">Man: 'M', 'MAN', 'MALE'
Vrouw: 'V', 'WOMAN', 'FEMALE'</t>
      </text>
    </comment>
    <comment authorId="0" ref="O1">
      <text>
        <t xml:space="preserve">Voluit geschreven namen zijn niet toegestaan.
Alleen ISO-codes zijn toegestaan (2 letters).</t>
      </text>
    </comment>
    <comment authorId="0" ref="P1">
      <text>
        <t xml:space="preserve">Controleer of alle e-mailadressen het symbool @ bevatten.
Controleer of er geen speciale tekens zijn die niet toegestaan zijn in een e-mailadres.
In elke kolom mag slechts een e-mailadres staan.</t>
      </text>
    </comment>
    <comment authorId="0" ref="Q1">
      <text>
        <t xml:space="preserve">In elke kolom mag slechts een telefoonnummer staan.</t>
      </text>
    </comment>
    <comment authorId="0" ref="S1">
      <text>
        <t xml:space="preserve">In elke kolom mag slechts een faxnummer staan.</t>
      </text>
    </comment>
    <comment authorId="0" ref="T1">
      <text>
        <t xml:space="preserve">Controleer of alle websites www. bevatten en .com/.uk/.es enz.
In elke kolom mag slechts een website staan.</t>
      </text>
    </comment>
    <comment authorId="0" ref="W1">
      <text>
        <t xml:space="preserve">Alleen de cijfers 0 en 1 zijn toegestaan.
Het cijfer 0 staat voor 'gedeactiveerd' en 1 staat voor 'actief'</t>
      </text>
    </comment>
    <comment authorId="0" ref="X1">
      <text>
        <t xml:space="preserve">Er moeten meerdere opties staan in een kolom, gescheiden door een komma.
Onbekende opties worden toegevoegd aan de lijst van opties.</t>
      </text>
    </comment>
    <comment authorId="0" ref="AB1">
      <text>
        <t xml:space="preserve">Contant:
CONT/CONTANT/0D: betalingstermijn contant (0 dagen)
Standaard Betalingstermijn
7, 21, 30, 7D, 21D, 30D...: normale betalingstermijn
Flexibele betalingstermijn:
Als je aangepaste betalingstermijnen gebruikt, kun je deze ook uploaden. Ze worden dan opgeslagen als voorkeur voor je klant.
Je kunt ook aangepaste betalingstermijnen aanmaken in Teamleader Focus.
Einde maand:
30DEM: 30 dagen na het einde van de maand (hetzelfde geldt voor 60DEM en 90DEM)</t>
      </text>
    </comment>
    <comment authorId="0" ref="AD1">
      <text>
        <t xml:space="preserve">In deze kolom kun je bedrijven die geen informatie willen ontvangen, uitsluiten uit de mailinglijst.
Alleen de cijfers 0 en 1 zijn toegestaan.
Het cijfer 0 betekent 'Mailing uitschakelen = NEE' en het cijfer 1 betekent 'Mailing inschakelen = JA'.</t>
      </text>
    </comment>
    <comment authorId="0" ref="AK1">
      <text>
        <t xml:space="preserve">Voluit geschreven namen zijn niet toegestaan.
Alleen ISO-codes zijn toegestaan (twee letters).</t>
      </text>
    </comment>
    <comment authorId="0" ref="AS1">
      <text>
        <t xml:space="preserve">Voluit geschreven namen zijn niet toegestaan.
Alleen ISO-codes zijn toegestaan (twee letters).</t>
      </text>
    </comment>
    <comment authorId="0" ref="BB1">
      <text>
        <t xml:space="preserve">Voluit geschreven namen zijn niet toegestaan.
Alleen ISO-codes zijn toegestaan (twee letters).</t>
      </text>
    </comment>
    <comment authorId="0" ref="BH1">
      <text>
        <t xml:space="preserve">In elke kolom mag slechts een telefoonnummer staan.</t>
      </text>
    </comment>
    <comment authorId="0" ref="BI1">
      <text>
        <t xml:space="preserve">In elke kolom mag slechts een faxnummer staan.</t>
      </text>
    </comment>
    <comment authorId="0" ref="BJ1">
      <text>
        <t xml:space="preserve">Controleer of alle e-mailadressen het symbool @ bevatten.
Controleer of er geen speciale tekens zijn die niet toegestaan zijn in een e-mailadres.
In elke kolom mag slechts een e-mailadres staan.</t>
      </text>
    </comment>
    <comment authorId="0" ref="BK1">
      <text>
        <t xml:space="preserve">Controleer of alle websites www. bevatten en .com/.uk/.es enz.
In elke kolom mag slechts een website staan.</t>
      </text>
    </comment>
    <comment authorId="0" ref="BL1">
      <text>
        <t xml:space="preserve">Er is maar één functie per kolom toegesta</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Peut être entré dans une colonne mais dans le même ordre pour chaque ligne, p. ex Prénoms + Noms de famille
Remarque : vous devez choisir la bonne valeur lors du couplage de cette colonne à un stade ultérieur, p. ex. « Prénom + Nom de famille »</t>
      </text>
    </comment>
    <comment authorId="0" ref="L1">
      <text>
        <t xml:space="preserve">Les noms développés ne sont pas acceptés.
Seuls les codes ISO (2 lettres acceptées)</t>
      </text>
    </comment>
    <comment authorId="0" ref="M1">
      <text>
        <t xml:space="preserve">Doit être au format AAAA-MM-JJ</t>
      </text>
    </comment>
    <comment authorId="0" ref="N1">
      <text>
        <t xml:space="preserve">Hommes : « M », « MAN », « MALE »
Femmes : « F », « WOMAN », « FEMME »</t>
      </text>
    </comment>
    <comment authorId="0" ref="O1">
      <text>
        <t xml:space="preserve">Les noms étendus ne sont pas acceptés.
Seuls les codes ISO (2 lettres acceptées)</t>
      </text>
    </comment>
    <comment authorId="0" ref="P1">
      <text>
        <t xml:space="preserve">Vérifiez que toutes les adresses e-mail ont le symbole @
Vérifiez qu'il n'y a pas de spéciaux non acceptés dans les adresses e-mail
Seule une adresse e-mail est acceptée par colonne</t>
      </text>
    </comment>
    <comment authorId="0" ref="Q1">
      <text>
        <t xml:space="preserve">Seul un numéro de téléphone par colonne est accepté</t>
      </text>
    </comment>
    <comment authorId="0" ref="S1">
      <text>
        <t xml:space="preserve">Seul un numéro de fax par colonne est accepté</t>
      </text>
    </comment>
    <comment authorId="0" ref="T1">
      <text>
        <t xml:space="preserve">Vérifiez que tous les sites Web incluent www. et .com/.uk/.es/etc...
Seul un site Web par colonne est accepté</t>
      </text>
    </comment>
    <comment authorId="0" ref="W1">
      <text>
        <t xml:space="preserve">Seuls les chiffres 1 et 0 sont acceptés.
Le chiffre 0 voudra dire "désactivé" et le chiffre 1 "activé"</t>
      </text>
    </comment>
    <comment authorId="0" ref="X1">
      <text>
        <t xml:space="preserve">Les options différentes doivent être dans une colonne, séparées par une virgule.
Les options inconnues seront ajoutées à la liste des options.</t>
      </text>
    </comment>
    <comment authorId="0" ref="AB1">
      <text>
        <t xml:space="preserve">Cash:
COMPT/COMPTANT/0J: modalité de paiement cash (0 jour)
Modalités de paiement par défaut :
7, 21, 30, 7J, 21J, 30J… : modalité de paiement normale
Modalités de paiement flexibles :
Si vous utilisez des modalités de paiement personnalisées, vous pouvez également les charger. Elles seront conservées comme une préférence pour votre client.
Vous pouvez également créer des modalités de paiement personnalisées dans Teamleader Focus.
Fin de mois :
30JFM : 30 jours fin du mois (identique pour 60JFM et 90JFM)</t>
      </text>
    </comment>
    <comment authorId="0" ref="AD1">
      <text>
        <t xml:space="preserve">Cette colonne vous permet d'exclure de votre liste d'e-mailing les entreprises qui ne souhaitent pas recevoir d'informations.
Seuls les nombres 1 et 0 sont acceptés.
Le nombre 0 signifie "Opt-in courriers marketing" = NON et le nombre 1 signifie "Opt-in courriers marketing" = OUI.</t>
      </text>
    </comment>
    <comment authorId="0" ref="BE1">
      <text>
        <t xml:space="preserve">Seule une entreprise associée par colonne est acceptée.
Il y a un maximum de 3 colonnes pour des entreprise associées.</t>
      </text>
    </comment>
    <comment authorId="0" ref="BM1">
      <text>
        <t xml:space="preserve">La fonction des contacts doit être dans une colonne séparée
Seule une fonction par colonne est acceptée</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
      <text>
        <t xml:space="preserve">Können in einer Spalte stehen, aber müssen alle dieselbe Reihenfolge haben, z. B. alle Vorname + Nachname
Bemerkung: Sie müssen den richtigen Wert wählen, wenn Sie diese Spalte später abgleichen, z. B. „Vorname + Nachname“</t>
      </text>
    </comment>
    <comment authorId="0" ref="E1">
      <text>
        <t xml:space="preserve">Können in einer Spalte stehen, aber müssen alle dieselbe Reihenfolge haben, z. B. alle Vorname + Nachname
Bemerkung: Sie müssen den richtigen Wert wählen, wenn Sie diese Spalte später abgleichen, z. B. „Vorname + Nachname“</t>
      </text>
    </comment>
    <comment authorId="0" ref="L1">
      <text>
        <t xml:space="preserve">Erweiterte Bezeichnungen sind nicht erlaubt.
Nur ISO-Codes (2 Buchstaben erlaubt)</t>
      </text>
    </comment>
    <comment authorId="0" ref="M1">
      <text>
        <t xml:space="preserve">Muss das Format JJJJ-MM-TT haben</t>
      </text>
    </comment>
    <comment authorId="0" ref="N1">
      <text>
        <t xml:space="preserve">Männer: „"M“, "MALE", "MAN"
Frauen: "F", "WOMAN", "FEMALE"</t>
      </text>
    </comment>
    <comment authorId="0" ref="O1">
      <text>
        <t xml:space="preserve">Erweiterte Bezeichnungen sind nicht erlaubt.
Nur ISO-Codes (2 Buchstaben erlaubt)</t>
      </text>
    </comment>
    <comment authorId="0" ref="P1">
      <text>
        <t xml:space="preserve">Prüfen Sie, ob alle E-Mail-Adressen das @-Zeichen haben
Stellen Sie sicher, dass sich in E-Mail-Adressen keine unzulässigen Sonderzeichen befinden
Nur eine E-Mail- Adresse pro Spalte ist erlaubt</t>
      </text>
    </comment>
    <comment authorId="0" ref="Q1">
      <text>
        <t xml:space="preserve">Nur eine Telefonnummer pro Spalte ist erlaubt</t>
      </text>
    </comment>
    <comment authorId="0" ref="S1">
      <text>
        <t xml:space="preserve">Nur eine Faxnummer pro Spalte ist erlaubt</t>
      </text>
    </comment>
    <comment authorId="0" ref="T1">
      <text>
        <t xml:space="preserve">Prüfen Sie, ob sich in allen Websites www. und .com/.uk/.es/etc.
Nur eine Website pro Spalte ist erlaubt</t>
      </text>
    </comment>
    <comment authorId="0" ref="W1">
      <text>
        <t xml:space="preserve">Es werden nur die Nummern 0 und 1 akzeptiert. Die Nummer 0 steht für "deaktiviert" und die Nummer 1 für "aktiv".</t>
      </text>
    </comment>
    <comment authorId="0" ref="X1">
      <text>
        <t xml:space="preserve">Mehrere Optionen müssen durch Komma getrennt in einer Spalte stehen.
Unbekannte Optionen werden der Liste mit Optionen hinzugefügt.</t>
      </text>
    </comment>
    <comment authorId="0" ref="AB1">
      <text>
        <t xml:space="preserve">Barzahlung:
CONT/CONTANT/0T: Zahlungsbedingung Barzahlung (0 Tage)
Standardzahlungsbedingungen:
7, 21, 30, 7T, 21T, 30T, …: normale Zahlungsbedingung
Flexible Zahlungsbedingung:
Wenn Sie benutzerdefinierte Zahlungsbedingungen verwenden, können Sie diese hochladen. Sie werden als Präferenz für Ihren Kunden gespeichert.
Sie können auch benutzerdefinierte Zahlungsbedingungen innerhalb von Teamleader Focus erstellen.
Monatsende:
30DEM: 30 Tage nach Monatsende (gleich für 60DEM und 90DEM)</t>
      </text>
    </comment>
    <comment authorId="0" ref="AD1">
      <text>
        <t xml:space="preserve">Anhand dieser Spalte können Sie die Firmen, die keine Informationen erhalten möchten, von Ihrer Mailingliste ausschließen.
Nur die Zahlen 0 und 1 sind erlaubt.
Die Zahl 0 steht für ‚Opt-In E-Mailwerbung = NEIN‘ und die Zahl 1 steht für ‚Opt-In E-Mailwerbung = JA‘.</t>
      </text>
    </comment>
    <comment authorId="0" ref="AK1">
      <text>
        <t xml:space="preserve">Erweiterte Bezeichnungen sind nicht erlaubt.
Nur ISO-Codes (2 Buchstaben erlaubt)</t>
      </text>
    </comment>
    <comment authorId="0" ref="AS1">
      <text>
        <t xml:space="preserve">Erweiterte Bezeichnungen sind nicht erlaubt.
Nur ISO-Codes (2 Buchstaben erlaubt)</t>
      </text>
    </comment>
    <comment authorId="0" ref="BA1">
      <text>
        <t xml:space="preserve">Erweiterte Bezeichnungen sind nicht erlaubt.
Nur ISO-Codes (2 Buchstaben erlaubt)</t>
      </text>
    </comment>
    <comment authorId="0" ref="BC1">
      <text>
        <t xml:space="preserve">Nur eine verbundene Firma pro Spalte ist erlaubt.
Die Höchstanzahl von Spalten mit verbundenen Firmen ist 3
Die Position des Kontaktes soll eine separate Spalte sein</t>
      </text>
    </comment>
    <comment authorId="0" ref="BD1">
      <text>
        <t xml:space="preserve">Nur eine verbundene Firma pro Spalte ist erlaubt.
Die Höchstanzahl von Spalten mit verbundenen Firmen ist 3
Die Position des Kontaktes soll eine separate Spalte sein</t>
      </text>
    </comment>
    <comment authorId="0" ref="BG1">
      <text>
        <t xml:space="preserve">Nur eine Telefonnummer pro Spalte ist erlaubt</t>
      </text>
    </comment>
    <comment authorId="0" ref="BH1">
      <text>
        <t xml:space="preserve">Nur eine Faxnummer pro Spalte ist erlaubt</t>
      </text>
    </comment>
    <comment authorId="0" ref="BI1">
      <text>
        <t xml:space="preserve">Prüfen Sie, ob alle E-Mail-Adressen das @-Zeichen haben
Stellen Sie sicher, dass sich in E-Mail-Adressen keine unzulässigen Sonderzeichen befinden
Nur eine E-Mail- Adresse pro Spalte ist erlaubt</t>
      </text>
    </comment>
    <comment authorId="0" ref="BJ1">
      <text>
        <t xml:space="preserve">Prüfen Sie, ob sich in allen Websites www. und .com/.uk/.es/etc.
Nur eine Website pro Spalte ist erlaubt</t>
      </text>
    </comment>
    <comment authorId="0" ref="BK1">
      <text>
        <t xml:space="preserve">Nur eine Position pro Spalte ist zugelassen</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
      <text>
        <t xml:space="preserve">Possono essere in una sola colonna ma devono essere tutti nello stesso ordine, ad es. Nome + Cognome
Nota: ricorda di abbinare correttamente i valori di questa colonna in seguito, ad es. “Nome + Cognome”</t>
      </text>
    </comment>
    <comment authorId="0" ref="C1">
      <text>
        <t xml:space="preserve">Possono essere in una sola colonna ma devono essere tutti nello stesso ordine, ad es. Nome + Cognome
Nota: ricorda di abbinare correttamente i valori di questa colonna in seguito, ad es. “Nome + Cognome”</t>
      </text>
    </comment>
    <comment authorId="0" ref="D1">
      <text>
        <t xml:space="preserve">Possono essere in una sola colonna ma devono essere tutti nello stesso ordine, ad es. Nome + Cognome
Nota: ricorda di abbinare correttamente i valori di questa colonna in seguito, ad es. “Nome + Cognome”</t>
      </text>
    </comment>
    <comment authorId="0" ref="E1">
      <text>
        <t xml:space="preserve">Possono essere in una sola colonna ma devono essere tutti nello stesso ordine, ad es. Nome + Cognome
Nota: ricorda di abbinare correttamente i valori di questa colonna in seguito, ad es. “Nome + Cognome”</t>
      </text>
    </comment>
    <comment authorId="0" ref="L1">
      <text>
        <t xml:space="preserve">I nomi completi non sono consentiti.
Soltanto Codici ISO (2 lettere consentite)</t>
      </text>
    </comment>
    <comment authorId="0" ref="M1">
      <text>
        <t xml:space="preserve">Deve essere in formato AAAA-MM-GG</t>
      </text>
    </comment>
    <comment authorId="0" ref="N1">
      <text>
        <t xml:space="preserve">Uomo: “M”, “MAN”, “MALE”
Donna: “WOMAN”, “F”, “FEMALE”</t>
      </text>
    </comment>
    <comment authorId="0" ref="O1">
      <text>
        <t xml:space="preserve">I nomi completi non sono consentiti.
Soltanto codici ISO (2 lettere consentite)</t>
      </text>
    </comment>
    <comment authorId="0" ref="P1">
      <text>
        <t xml:space="preserve">Verifica che tutti gli indirizzi email contengano il simbolo @
Verifica che non vi siano caratteri speciali non consentiti in un indirizzo email
È consentito soltanto un indirizzo email per colonna</t>
      </text>
    </comment>
    <comment authorId="0" ref="Q1">
      <text>
        <t xml:space="preserve">È consentito soltanto un numero di telefono per colonna</t>
      </text>
    </comment>
    <comment authorId="0" ref="S1">
      <text>
        <t xml:space="preserve">È consentito soltanto un numero di fax per colonna</t>
      </text>
    </comment>
    <comment authorId="0" ref="T1">
      <text>
        <t xml:space="preserve">Verifica che tutti i siti web includano www. e .com/.it/.eu/ ecc...
È consentito soltanto un sito web per colonna</t>
      </text>
    </comment>
    <comment authorId="0" ref="W1">
      <text>
        <t xml:space="preserve">Sono consentiti soltanto i numeri 0 e 1
Il numero 0 significa 'disattivato', il numero 1 'attivato'</t>
      </text>
    </comment>
    <comment authorId="0" ref="X1">
      <text>
        <t xml:space="preserve">Diverse opzioni devono essere nella stessa colonna, separate da una virgola.
Le opzioni sconosciute verranno aggiunte all’elenco di opzioni.</t>
      </text>
    </comment>
    <comment authorId="0" ref="AB1">
      <text>
        <t xml:space="preserve">Cash:
CONT/CONTANTI/0D: scadenza pagamento in contanti (0 giorni)
Termini di pagamento predefiniti:
7, 21, 30, 7D, 21D, 30D… : termine di pagamento normale
Termini di pagamento flessibili:
Se utilizzi termini di pagamento personalizzati, puoi indicarli. Verranno mantenuti come preferenza del tuo cliente.
Inoltre, puoi creare termini di pagamento personalizzati in Teamleader Focus.
Fine del mese:
30DEM: 30 giorni dalla fine del mese (identico per 60DEM e 90DEM)</t>
      </text>
    </comment>
    <comment authorId="0" ref="AD1">
      <text>
        <t xml:space="preserve">Questa colonna ti consente di escludere dalla tua mailing list le aziende che non desiderano ricevere informazioni. Sono consentiti soltanto i numeri 0 e 1.
Il numero 0 significa “Acconsente alla ricezione di mail commerciali = NO” e il numero 1 sta per “Acconsente alla ricezione di mail commerciali = SI”.</t>
      </text>
    </comment>
    <comment authorId="0" ref="AK1">
      <text>
        <t xml:space="preserve">I nomi completi non sono consentiti.
Soltanto Codici ISO (2 lettere consentite)</t>
      </text>
    </comment>
    <comment authorId="0" ref="AS1">
      <text>
        <t xml:space="preserve">I nomi completi non sono consentiti.
Soltanto Codici ISO (2 lettere consentite)</t>
      </text>
    </comment>
    <comment authorId="0" ref="BA1">
      <text>
        <t xml:space="preserve">I nomi completi non sono consentiti.
Soltanto Codici ISO (2 lettere consentite)</t>
      </text>
    </comment>
    <comment authorId="0" ref="BC1">
      <text>
        <t xml:space="preserve">È consentita soltanto una società collegata per colonna.
Se hai più di una società collegata dovrai aggiungere altre colonne.
Il numero massimo di colonne per le società collegate è pari a 3.
La mansione dei contatti deve essere in una colonna separata</t>
      </text>
    </comment>
    <comment authorId="0" ref="BD1">
      <text>
        <t xml:space="preserve">È consentita soltanto una società collegata per colonna.
Se hai più di una società collegata dovrai aggiungere altre colonne.
Il numero massimo di colonne per le società collegate è pari a 3.
La mansione dei contatti deve essere in una colonna separata</t>
      </text>
    </comment>
    <comment authorId="0" ref="BG1">
      <text>
        <t xml:space="preserve">È consentito soltanto un numero di telefono per colonna</t>
      </text>
    </comment>
    <comment authorId="0" ref="BH1">
      <text>
        <t xml:space="preserve">È consentito soltanto un numero di fax per colonna</t>
      </text>
    </comment>
    <comment authorId="0" ref="BI1">
      <text>
        <t xml:space="preserve">Verifica che tutti gli indirizzi email contengano il simbolo @
Verifica che non vi siano caratteri speciali non consentiti in un indirizzo email
È consentito soltanto un indirizzo email per colonna</t>
      </text>
    </comment>
    <comment authorId="0" ref="BJ1">
      <text>
        <t xml:space="preserve">Verifica che tutti i siti web includano www. e .com/.it/.eu/ ecc...
È consentito soltanto un sito web per colonna</t>
      </text>
    </comment>
    <comment authorId="0" ref="BK1">
      <text>
        <t xml:space="preserve">È consentita solo una funzione per colonna</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
      <text>
        <t xml:space="preserve">- Pueden estar juntos los nombres y apellidos en una misma columna, pero todos deben estar en el mismo orden, por ejemplo, todos los Nombres + Apellidos.
Nota: Debes elegir el valor correcto al hacer coincidir esta columna en una etapa posterior, por ejemplo, “Nombre + Apellidos” o Apellidos + Nombre.</t>
      </text>
    </comment>
    <comment authorId="0" ref="C1">
      <text>
        <t xml:space="preserve">- Pueden estar juntos los nombres y apellidos en una misma columna, pero todos deben estar en el mismo orden, por ejemplo, todos los Nombres + Apellidos.
Nota: Debes elegir el valor correcto al hacer coincidir esta columna en una etapa posterior, por ejemplo, “Nombre + Apellidos” o Apellidos + Nombre.</t>
      </text>
    </comment>
    <comment authorId="0" ref="D1">
      <text>
        <t xml:space="preserve">- Pueden estar juntos los nombres y apellidos en una misma columna, pero todos deben estar en el mismo orden, por ejemplo, todos los Nombres + Apellidos.
Nota: Debes elegir el valor correcto al hacer coincidir esta columna en una etapa posterior, por ejemplo, “Nombre + Apellidos” o Apellidos + Nombre.</t>
      </text>
    </comment>
    <comment authorId="0" ref="E1">
      <text>
        <t xml:space="preserve">- Pueden estar juntos los nombres y apellidos en una misma columna, pero todos deben estar en el mismo orden, por ejemplo, todos los Nombres + Apellidos.
Nota: Debes elegir el valor correcto al hacer coincidir esta columna en una etapa posterior, por ejemplo, “Nombre + Apellidos” o Apellidos + Nombre.</t>
      </text>
    </comment>
    <comment authorId="0" ref="L1">
      <text>
        <t xml:space="preserve">- No se aceptan nombres extendidos (por ejemplo España, Spain, Francia, France etc...).
- Solo códigos ISO (se aceptan 2 letras, por ejemplo ES, FR, UK etc...)</t>
      </text>
    </comment>
    <comment authorId="0" ref="M1">
      <text>
        <t xml:space="preserve">- Debe tener el formato AAAA-MM-DD.</t>
      </text>
    </comment>
    <comment authorId="0" ref="N1">
      <text>
        <t xml:space="preserve">- Hombres: “M”, “MAN”, “MALE”
- Mujeres: “WOMAN”, “F”, “FEMALE”</t>
      </text>
    </comment>
    <comment authorId="0" ref="O1">
      <text>
        <t xml:space="preserve">- No se aceptan nombres extendidos (por ejemplo Español, Spanish, Inglés, English...)
- Solo códigos ISO (se aceptan 2 letras, por ejemplo ES, EN, FR etc...)</t>
      </text>
    </comment>
    <comment authorId="0" ref="P1">
      <text>
        <t xml:space="preserve">- Verifica que todas las direcciones de email tengan el símbolo @.
- Verifica que no haya caracteres especiales no aceptados en una dirección de email.
- Solo se acepta una dirección de email por columna.</t>
      </text>
    </comment>
    <comment authorId="0" ref="Q1">
      <text>
        <t xml:space="preserve">- Solo se acepta un número de teléfono por columna.</t>
      </text>
    </comment>
    <comment authorId="0" ref="S1">
      <text>
        <t xml:space="preserve">- Solo se acepta un número de fax por columna.</t>
      </text>
    </comment>
    <comment authorId="0" ref="T1">
      <text>
        <t xml:space="preserve">- Comprueba que todos los sitios web incluyan www. y .com/.uk/.es/etc...
- Solo se acepta un sitio web por columna.</t>
      </text>
    </comment>
    <comment authorId="0" ref="W1">
      <text>
        <t xml:space="preserve">Solo se aceptan los números 0 y 1.
El número 0 significa "desactivado" y el número 1 significa "activo".</t>
      </text>
    </comment>
    <comment authorId="0" ref="X1">
      <text>
        <t xml:space="preserve">- Las distintas opciones deben estar en una misma columna, separadas por coma.
- Si tu Excel tiene opciones que no existen aún en Teamleader Focus, se crearán sobre la marcha.</t>
      </text>
    </comment>
    <comment authorId="0" ref="AB1">
      <text>
        <t xml:space="preserve">Efectivo:
Puedes escribir CONT/CONTANT/0D: Hace referencia a 0 días.
Condiciones de pago predeterminadas:
Puedes escribir 7, 21, 30, 7D, 21D, 30D… : Hace referencia a las condiciones de pago estándar de Teamleader Focus.
Condiciones de pago flexibles:
Si utilizas condiciones de pago personalizadas, también puedes importarlas. Se mantendrán como preferencia para el cliente.
Haz clic aquí para aprender a crear condiciones de pago personalizadas.
Final de mes:
Puedes escribir 30DEM, 60DEM o 90DEM: Hace referencia a que al cliente se le da un plazo de 30 días/60 días/90 días después del final de mes.</t>
      </text>
    </comment>
    <comment authorId="0" ref="AD1">
      <text>
        <t xml:space="preserve">- Esta columna te permite excluir de tu lista de mailing las empresas que no desean recibir información.
Solo se aceptan los números 0 y 1.
- Si el cliente ha dado permiso para recibir emails de marketing, debes indicar 1. Si el cliente no ha dado permiso para recibir emails de marketing, debes indicar 0.</t>
      </text>
    </comment>
    <comment authorId="0" ref="AK1">
      <text>
        <t xml:space="preserve">- No se aceptan nombres extendidos (por ejemplo España, Spain, Francia, France etc...).
- Solo códigos ISO (se aceptan 2 letras, por ejemplo ES, FR, UK etc...)</t>
      </text>
    </comment>
    <comment authorId="0" ref="AS1">
      <text>
        <t xml:space="preserve">- No se aceptan nombres extendidos (por ejemplo España, Spain, Francia, France etc...).
- Solo códigos ISO (se aceptan 2 letras, por ejemplo ES, FR, UK etc...)</t>
      </text>
    </comment>
    <comment authorId="0" ref="BA1">
      <text>
        <t xml:space="preserve">- No se aceptan nombres extendidos (por ejemplo España, Spain, Francia, France etc...).
- Solo códigos ISO (se aceptan 2 letras, por ejemplo ES, FR, UK etc...)</t>
      </text>
    </comment>
    <comment authorId="0" ref="BC1">
      <text>
        <t xml:space="preserve">- Solo se acepta una empresa relacionada por columna.
- Se pueden añadir hasta un máximo de 3 columnas de empresas relacionadas por cada una de las empresas que se estén importando.
- Si tienes más de una empresa relacionada a una empresa madre, debes vincularlas manualmente después de realizar la importación.</t>
      </text>
    </comment>
    <comment authorId="0" ref="BD1">
      <text>
        <t xml:space="preserve">- Solo se acepta una empresa relacionada por columna.
- Se pueden añadir hasta un máximo de 3 columnas de empresas relacionadas por cada una de las empresas que se estén importando.
- Si tienes más de una empresa relacionada a una empresa madre, debes vincularlas manualmente después de realizar la importación.</t>
      </text>
    </comment>
    <comment authorId="0" ref="BG1">
      <text>
        <t xml:space="preserve">- Solo se acepta un número de teléfono por columna.</t>
      </text>
    </comment>
    <comment authorId="0" ref="BH1">
      <text>
        <t xml:space="preserve">- Solo se acepta un número de fax por columna.</t>
      </text>
    </comment>
    <comment authorId="0" ref="BI1">
      <text>
        <t xml:space="preserve">- Verifica que todas las direcciones de email tengan el símbolo @.
- Verifica que no haya caracteres especiales no aceptados en una dirección de email.
- Solo se acepta una dirección de email por columna.</t>
      </text>
    </comment>
    <comment authorId="0" ref="BJ1">
      <text>
        <t xml:space="preserve">- Comprueba que todos los sitios web incluyan www. y .com/.uk/.es/etc...
- Solo se acepta un sitio web por columna.</t>
      </text>
    </comment>
    <comment authorId="0" ref="BK1">
      <text>
        <t xml:space="preserve">- Solo se permite una función por cada columna.</t>
      </text>
    </comment>
  </commentList>
</comments>
</file>

<file path=xl/sharedStrings.xml><?xml version="1.0" encoding="utf-8"?>
<sst xmlns="http://schemas.openxmlformats.org/spreadsheetml/2006/main" count="987" uniqueCount="745">
  <si>
    <t>Teamleader ID</t>
  </si>
  <si>
    <t>First name</t>
  </si>
  <si>
    <t>Last name</t>
  </si>
  <si>
    <t>First name + Last name</t>
  </si>
  <si>
    <t>Last name + First name</t>
  </si>
  <si>
    <t>Street</t>
  </si>
  <si>
    <t>Number</t>
  </si>
  <si>
    <t>Street + Number</t>
  </si>
  <si>
    <t>Zip code</t>
  </si>
  <si>
    <t>City</t>
  </si>
  <si>
    <t>Province</t>
  </si>
  <si>
    <t>Country</t>
  </si>
  <si>
    <t>Birthday</t>
  </si>
  <si>
    <t>Gender</t>
  </si>
  <si>
    <t>Language</t>
  </si>
  <si>
    <t>Email address</t>
  </si>
  <si>
    <t>Phone</t>
  </si>
  <si>
    <t>Mobile</t>
  </si>
  <si>
    <t>Fax</t>
  </si>
  <si>
    <t>Website</t>
  </si>
  <si>
    <t>VAT number of the contact</t>
  </si>
  <si>
    <t>National Identification N°</t>
  </si>
  <si>
    <t>Active</t>
  </si>
  <si>
    <t>Tags</t>
  </si>
  <si>
    <t>Pricelist</t>
  </si>
  <si>
    <t>IBAN Account nr</t>
  </si>
  <si>
    <t>BIC - SWIFT</t>
  </si>
  <si>
    <t>Payment terms</t>
  </si>
  <si>
    <t>External ID</t>
  </si>
  <si>
    <t>Opt-in marketing emails</t>
  </si>
  <si>
    <t>Delivery address: Name</t>
  </si>
  <si>
    <t>Delivery address: Street</t>
  </si>
  <si>
    <t>Delivery address: Number</t>
  </si>
  <si>
    <t>Delivery address: Street+ Number</t>
  </si>
  <si>
    <t>Delivery address: Zip code</t>
  </si>
  <si>
    <t>Delivery address: City</t>
  </si>
  <si>
    <t>Delivery address: Country</t>
  </si>
  <si>
    <t>Delivery address: Province</t>
  </si>
  <si>
    <t>Invoice address: Name</t>
  </si>
  <si>
    <t>Invoice address: Street</t>
  </si>
  <si>
    <t>Invoice address: Number</t>
  </si>
  <si>
    <t>Invoice address: Street + Number</t>
  </si>
  <si>
    <t>Invoice address: Zip code</t>
  </si>
  <si>
    <t>Invoice address: City</t>
  </si>
  <si>
    <t>Invoice address: Country</t>
  </si>
  <si>
    <t>Invoice address: Province</t>
  </si>
  <si>
    <t>Visiting address: Name</t>
  </si>
  <si>
    <t>Visiting address: Street</t>
  </si>
  <si>
    <t>Visiting address: Number</t>
  </si>
  <si>
    <t>Visiting address: Street + Number</t>
  </si>
  <si>
    <t>Visiting address: Zip code</t>
  </si>
  <si>
    <t>Visiting address: City</t>
  </si>
  <si>
    <t>Visiting address: Country</t>
  </si>
  <si>
    <t>Visiting address: Province</t>
  </si>
  <si>
    <t xml:space="preserve">Company 1: Name </t>
  </si>
  <si>
    <t>Company 1: Name + Type of business</t>
  </si>
  <si>
    <t>Company 1: VAT number</t>
  </si>
  <si>
    <t>Company 1: National Identification N°</t>
  </si>
  <si>
    <t>Company 1: Phone</t>
  </si>
  <si>
    <t>Company 1: Fax</t>
  </si>
  <si>
    <t>Company 1: Email address</t>
  </si>
  <si>
    <t>Company 1: Website</t>
  </si>
  <si>
    <t>Company 1: Function</t>
  </si>
  <si>
    <t>Company 1: Zip code</t>
  </si>
  <si>
    <t>Company 1: City</t>
  </si>
  <si>
    <t>Company 1: Street</t>
  </si>
  <si>
    <t>Company 1: Number</t>
  </si>
  <si>
    <t>Company 1: Subfunction</t>
  </si>
  <si>
    <t>Company 1: Department</t>
  </si>
  <si>
    <t>Company 1: Decision maker</t>
  </si>
  <si>
    <t>Hourly rate</t>
  </si>
  <si>
    <t>John</t>
  </si>
  <si>
    <t>Doe</t>
  </si>
  <si>
    <t>John Doe</t>
  </si>
  <si>
    <t>Doe John</t>
  </si>
  <si>
    <t>Main St</t>
  </si>
  <si>
    <t>Main St 123</t>
  </si>
  <si>
    <t>New York</t>
  </si>
  <si>
    <t>NY</t>
  </si>
  <si>
    <t>US</t>
  </si>
  <si>
    <t>M</t>
  </si>
  <si>
    <t>EN</t>
  </si>
  <si>
    <t>john.doe@example.com</t>
  </si>
  <si>
    <t>555-0100</t>
  </si>
  <si>
    <t>555-0101</t>
  </si>
  <si>
    <t>555-0102</t>
  </si>
  <si>
    <t>www.johndoe.com</t>
  </si>
  <si>
    <t>US123456789</t>
  </si>
  <si>
    <t>123-45-678</t>
  </si>
  <si>
    <t>Yes</t>
  </si>
  <si>
    <t>Customer</t>
  </si>
  <si>
    <t>Standard</t>
  </si>
  <si>
    <t>US12345678901234567890</t>
  </si>
  <si>
    <t>BOFAUS3N</t>
  </si>
  <si>
    <t>30 days</t>
  </si>
  <si>
    <t>EXT001</t>
  </si>
  <si>
    <t>USA</t>
  </si>
  <si>
    <t>Acme Corp</t>
  </si>
  <si>
    <t>Acme Corp LLC</t>
  </si>
  <si>
    <t>US111222333</t>
  </si>
  <si>
    <t>11-222333</t>
  </si>
  <si>
    <t>555-1000</t>
  </si>
  <si>
    <t>555-1001</t>
  </si>
  <si>
    <t>info@acme.com</t>
  </si>
  <si>
    <t>www.acme.com</t>
  </si>
  <si>
    <t>Manager</t>
  </si>
  <si>
    <t>Broadway</t>
  </si>
  <si>
    <t>Sales</t>
  </si>
  <si>
    <t>Sales Dept</t>
  </si>
  <si>
    <t>EXT002</t>
  </si>
  <si>
    <t>Jane</t>
  </si>
  <si>
    <t>Smith</t>
  </si>
  <si>
    <t>Jane Smith</t>
  </si>
  <si>
    <t>Smith Jane</t>
  </si>
  <si>
    <t>Oak Ave</t>
  </si>
  <si>
    <t>Oak Ave 456</t>
  </si>
  <si>
    <t>Los Angeles</t>
  </si>
  <si>
    <t>CA</t>
  </si>
  <si>
    <t>F</t>
  </si>
  <si>
    <t>jane.smith@example.com</t>
  </si>
  <si>
    <t>555-0200</t>
  </si>
  <si>
    <t>555-0201</t>
  </si>
  <si>
    <t>555-0202</t>
  </si>
  <si>
    <t>www.janesmith.com</t>
  </si>
  <si>
    <t>US987654321</t>
  </si>
  <si>
    <t>987-65-432</t>
  </si>
  <si>
    <t>Lead</t>
  </si>
  <si>
    <t>Premium</t>
  </si>
  <si>
    <t>US09876543210987654321</t>
  </si>
  <si>
    <t>CHASUS33</t>
  </si>
  <si>
    <t>15 days</t>
  </si>
  <si>
    <t>No</t>
  </si>
  <si>
    <t>Globex</t>
  </si>
  <si>
    <t>Globex Inc</t>
  </si>
  <si>
    <t>US444555666</t>
  </si>
  <si>
    <t>44-555666</t>
  </si>
  <si>
    <t>555-2000</t>
  </si>
  <si>
    <t>555-2001</t>
  </si>
  <si>
    <t>info@globex.com</t>
  </si>
  <si>
    <t>www.globex.com</t>
  </si>
  <si>
    <t>Director</t>
  </si>
  <si>
    <t>Sunset Blvd</t>
  </si>
  <si>
    <t>Marketing</t>
  </si>
  <si>
    <t>Marketing Dept</t>
  </si>
  <si>
    <t>Teamleader-ID</t>
  </si>
  <si>
    <t>Voornaam</t>
  </si>
  <si>
    <t>Achternaam</t>
  </si>
  <si>
    <t>Voornaam + Achternaam</t>
  </si>
  <si>
    <t>Achternaam + Voornaam</t>
  </si>
  <si>
    <t>Straat</t>
  </si>
  <si>
    <t>Nummer</t>
  </si>
  <si>
    <t>Straat + huisnummer</t>
  </si>
  <si>
    <t>Postcode</t>
  </si>
  <si>
    <t>Stad</t>
  </si>
  <si>
    <t>Provincie</t>
  </si>
  <si>
    <t>Land</t>
  </si>
  <si>
    <t>Verjaardag</t>
  </si>
  <si>
    <t>Geslacht</t>
  </si>
  <si>
    <t>Taal</t>
  </si>
  <si>
    <t>E-mailadres</t>
  </si>
  <si>
    <t>Telefoon</t>
  </si>
  <si>
    <t>Mobiel</t>
  </si>
  <si>
    <t>BTW-nummer van de contactpersoon</t>
  </si>
  <si>
    <t>Nationaal identificatienummer</t>
  </si>
  <si>
    <t>Actief</t>
  </si>
  <si>
    <t>Prijslijst</t>
  </si>
  <si>
    <t>IBAN-rekeningnummer</t>
  </si>
  <si>
    <t>Betalingsvoorwaarden</t>
  </si>
  <si>
    <t>Externe ID</t>
  </si>
  <si>
    <t>Marketingmails waarvoor je je hebt aangemeld</t>
  </si>
  <si>
    <t>Bezorgadres: Naam</t>
  </si>
  <si>
    <t>Bezorgadres: Straat</t>
  </si>
  <si>
    <t>Bezorgadres: Nummer</t>
  </si>
  <si>
    <t>Bezorgadres: Straat + Huisnummer</t>
  </si>
  <si>
    <t>Bezorgadres: Postcode</t>
  </si>
  <si>
    <t>Bezorgadres: Plaats</t>
  </si>
  <si>
    <t>Bezorgadres: Land</t>
  </si>
  <si>
    <t>Bezorgadres: Provincie</t>
  </si>
  <si>
    <t>Factuuradres: Naam</t>
  </si>
  <si>
    <t>Factuuradres: Straat</t>
  </si>
  <si>
    <t>Factuuradres: Nummer</t>
  </si>
  <si>
    <t>Factuuradres: Straat + Huisnummer</t>
  </si>
  <si>
    <t>Factuuradres: Postcode</t>
  </si>
  <si>
    <t>Factuuradres: Plaats</t>
  </si>
  <si>
    <t>Factuuradres: Land</t>
  </si>
  <si>
    <t>Factuuradres: Provincie</t>
  </si>
  <si>
    <t>Bezoekadres: Naam</t>
  </si>
  <si>
    <t>Bezoekadres: Straat</t>
  </si>
  <si>
    <t>Bezoekadres: Nummer</t>
  </si>
  <si>
    <t>Bezoekadres: Straat + Huisnummer</t>
  </si>
  <si>
    <t>Bezoekadres: Postcode</t>
  </si>
  <si>
    <t>Bezoekadres: Stad</t>
  </si>
  <si>
    <t>Bezoekadres: Land</t>
  </si>
  <si>
    <t>Bezoekadres: Provincie</t>
  </si>
  <si>
    <t>Bedrijf 1: Naam</t>
  </si>
  <si>
    <t>Bedrijf 1: Naam + Soort bedrijf</t>
  </si>
  <si>
    <t>Bedrijf 1: BTW-nummer</t>
  </si>
  <si>
    <t>Bedrijf 1: Nationaal identificatienummer</t>
  </si>
  <si>
    <t>Bedrijf 1: Telefoon</t>
  </si>
  <si>
    <t>Bedrijf 1: Fax</t>
  </si>
  <si>
    <t>Bedrijf 1: E-mailadres</t>
  </si>
  <si>
    <t>Bedrijf 1: Website</t>
  </si>
  <si>
    <t>Bedrijf 1: Functie</t>
  </si>
  <si>
    <t>Bedrijf 1: Postcode</t>
  </si>
  <si>
    <t>Bedrijf 1: Stad</t>
  </si>
  <si>
    <t>Bedrijf 1: Straat</t>
  </si>
  <si>
    <t>Bedrijf 1: Nummer</t>
  </si>
  <si>
    <t>Bedrijf 1: Subfunctie</t>
  </si>
  <si>
    <t>Bedrijf 1: Afdeling</t>
  </si>
  <si>
    <t>Bedrijf 1: Besluitnemer</t>
  </si>
  <si>
    <t>Uurtarief</t>
  </si>
  <si>
    <t>Daan</t>
  </si>
  <si>
    <t>de Vries</t>
  </si>
  <si>
    <t>Daan de Vries</t>
  </si>
  <si>
    <t>de Vries Daan</t>
  </si>
  <si>
    <t>Dorpsstraat</t>
  </si>
  <si>
    <t>Dorpsstraat 10</t>
  </si>
  <si>
    <t>1011 AB</t>
  </si>
  <si>
    <t>Amsterdam</t>
  </si>
  <si>
    <t>Noord-Holland</t>
  </si>
  <si>
    <t>NL</t>
  </si>
  <si>
    <t>daan.devries@example.nl</t>
  </si>
  <si>
    <t>+31 20 123 4567</t>
  </si>
  <si>
    <t>+31 6 1234 5678</t>
  </si>
  <si>
    <t>Sophie</t>
  </si>
  <si>
    <t>Bakker</t>
  </si>
  <si>
    <t>Sophie Bakker</t>
  </si>
  <si>
    <t>Bakker Sophie</t>
  </si>
  <si>
    <t>Kerkstraat</t>
  </si>
  <si>
    <t>Kerkstraat 25</t>
  </si>
  <si>
    <t>3011 AA</t>
  </si>
  <si>
    <t>Rotterdam</t>
  </si>
  <si>
    <t>Zuid-Holland</t>
  </si>
  <si>
    <t>sophie.bakker@example.nl</t>
  </si>
  <si>
    <t>+31 10 987 6543</t>
  </si>
  <si>
    <t>+31 6 8765 4321</t>
  </si>
  <si>
    <t>ID du chef d'équipe</t>
  </si>
  <si>
    <t>Prénom</t>
  </si>
  <si>
    <t>Nom de famille</t>
  </si>
  <si>
    <t>Prénom + Nom de famille</t>
  </si>
  <si>
    <t>Nom de famille + Prénom</t>
  </si>
  <si>
    <t>Rue</t>
  </si>
  <si>
    <t>Nombre</t>
  </si>
  <si>
    <t>Rue + Numéro</t>
  </si>
  <si>
    <t>Code postal</t>
  </si>
  <si>
    <t>Ville</t>
  </si>
  <si>
    <t>Pays</t>
  </si>
  <si>
    <t>Anniversaire</t>
  </si>
  <si>
    <t>Genre</t>
  </si>
  <si>
    <t>Langue</t>
  </si>
  <si>
    <t>Adresse email</t>
  </si>
  <si>
    <t>Téléphone</t>
  </si>
  <si>
    <t>Site web</t>
  </si>
  <si>
    <t>Numéro de TVA du contact</t>
  </si>
  <si>
    <t>Numéro d'identification national</t>
  </si>
  <si>
    <t>Actif</t>
  </si>
  <si>
    <t>Étiquettes</t>
  </si>
  <si>
    <t>Liste de prix</t>
  </si>
  <si>
    <t>Numéro de compte IBAN</t>
  </si>
  <si>
    <t>Conditions de paiement</t>
  </si>
  <si>
    <t>ID externe</t>
  </si>
  <si>
    <t>Courriels marketing opt-in</t>
  </si>
  <si>
    <t>Adresse de livraison : Nom</t>
  </si>
  <si>
    <t>Adresse de livraison : Rue</t>
  </si>
  <si>
    <t>Adresse de livraison : Numéro</t>
  </si>
  <si>
    <t>Adresse de livraison : Rue + Numéro</t>
  </si>
  <si>
    <t>Adresse de livraison : Code postal</t>
  </si>
  <si>
    <t>Adresse de livraison : Ville</t>
  </si>
  <si>
    <t>Adresse de livraison : Pays</t>
  </si>
  <si>
    <t>Adresse de livraison : Province</t>
  </si>
  <si>
    <t>Adresse de facturation : Nom</t>
  </si>
  <si>
    <t>Adresse de facturation : Rue</t>
  </si>
  <si>
    <t>Adresse de facturation : Numéro</t>
  </si>
  <si>
    <t>Adresse de facturation : Rue + Numéro</t>
  </si>
  <si>
    <t>Adresse de facturation : Code postal</t>
  </si>
  <si>
    <t>Adresse de facturation : Ville</t>
  </si>
  <si>
    <t>Adresse de facturation : Pays</t>
  </si>
  <si>
    <t>Adresse de facturation : Province</t>
  </si>
  <si>
    <t>Adresse de visite : Nom</t>
  </si>
  <si>
    <t>Adresse de visite : Rue</t>
  </si>
  <si>
    <t>Adresse de visite : Numéro</t>
  </si>
  <si>
    <t>Adresse de visite : Rue + Numéro</t>
  </si>
  <si>
    <t>Adresse de visite : Code postal</t>
  </si>
  <si>
    <t>Adresse de visite : Ville</t>
  </si>
  <si>
    <t>Adresse de visite : Pays</t>
  </si>
  <si>
    <t>Adresse de visite : Province</t>
  </si>
  <si>
    <t>Société 1 : Nom</t>
  </si>
  <si>
    <t>Entreprise 1 : Nom + Type d’activité</t>
  </si>
  <si>
    <t>Société 1 : numéro de TVA</t>
  </si>
  <si>
    <t>Société 1 : Numéro d'identification national</t>
  </si>
  <si>
    <t>Entreprise 1 : Téléphone</t>
  </si>
  <si>
    <t>Société 1 : Fax</t>
  </si>
  <si>
    <t>Société 1 : Adresse e-mail</t>
  </si>
  <si>
    <t>Entreprise 1 : Site web</t>
  </si>
  <si>
    <t>Entreprise 1 : Fonction</t>
  </si>
  <si>
    <t>Entreprise 1 : Code postal</t>
  </si>
  <si>
    <t>Entreprise 1 : Ville</t>
  </si>
  <si>
    <t>Entreprise 1 : Rue</t>
  </si>
  <si>
    <t>Société 1 : Numéro</t>
  </si>
  <si>
    <t>Entreprise 1 : Sous-fonction</t>
  </si>
  <si>
    <t>Entreprise 1 : Département</t>
  </si>
  <si>
    <t>Entreprise 1 : Décideur</t>
  </si>
  <si>
    <t>taux horaire</t>
  </si>
  <si>
    <t>Jean</t>
  </si>
  <si>
    <t>Dupont</t>
  </si>
  <si>
    <t>Jean Dupont</t>
  </si>
  <si>
    <t>Dupont Jean</t>
  </si>
  <si>
    <t>Rue de la Paix</t>
  </si>
  <si>
    <t>15 Rue de la Paix</t>
  </si>
  <si>
    <t>Paris</t>
  </si>
  <si>
    <t>Île-de-France</t>
  </si>
  <si>
    <t>FR</t>
  </si>
  <si>
    <t>jean.dupont@example.fr</t>
  </si>
  <si>
    <t>+33 1 23 45 67 89</t>
  </si>
  <si>
    <t>+33 6 12 34 56 78</t>
  </si>
  <si>
    <t>Marie</t>
  </si>
  <si>
    <t>Martin</t>
  </si>
  <si>
    <t>Marie Martin</t>
  </si>
  <si>
    <t>Martin Marie</t>
  </si>
  <si>
    <t>Avenue des Champs-Élysées</t>
  </si>
  <si>
    <t>100 Avenue des Champs-Élysées</t>
  </si>
  <si>
    <t>marie.martin@example.fr</t>
  </si>
  <si>
    <t>+33 1 98 76 54 32</t>
  </si>
  <si>
    <t>+33 6 87 65 43 21</t>
  </si>
  <si>
    <t>Vorname</t>
  </si>
  <si>
    <t>Nachname</t>
  </si>
  <si>
    <t>Vorname + Nachname</t>
  </si>
  <si>
    <t>Nachname + Vorname</t>
  </si>
  <si>
    <t>Straße</t>
  </si>
  <si>
    <t>Straße + Hausnummer</t>
  </si>
  <si>
    <t>PLZ</t>
  </si>
  <si>
    <t>Stadt</t>
  </si>
  <si>
    <t>Provinz</t>
  </si>
  <si>
    <t>Geburtstag</t>
  </si>
  <si>
    <t>Geschlecht</t>
  </si>
  <si>
    <t>Sprache</t>
  </si>
  <si>
    <t>E-Mail-Adresse</t>
  </si>
  <si>
    <t>Telefon</t>
  </si>
  <si>
    <t>Webseite</t>
  </si>
  <si>
    <t>Umsatzsteuer-Identifikationsnummer des Ansprechpartners</t>
  </si>
  <si>
    <t>Nationale Identifikationsnummer</t>
  </si>
  <si>
    <t>Aktiv</t>
  </si>
  <si>
    <t>Preisliste</t>
  </si>
  <si>
    <t>IBAN-Kontonummer</t>
  </si>
  <si>
    <t>Zahlungsbedingungen</t>
  </si>
  <si>
    <t>Opt-in-Marketing-E-Mails</t>
  </si>
  <si>
    <t>Lieferadresse: Name</t>
  </si>
  <si>
    <t>Lieferadresse: Straße</t>
  </si>
  <si>
    <t>Lieferadresse: Nummer</t>
  </si>
  <si>
    <t>Lieferadresse: Straße + Hausnummer</t>
  </si>
  <si>
    <t>Lieferadresse: Postleitzahl</t>
  </si>
  <si>
    <t>Lieferadresse: Stadt</t>
  </si>
  <si>
    <t>Lieferadresse: Land</t>
  </si>
  <si>
    <t>Lieferadresse: Provinz</t>
  </si>
  <si>
    <t>Rechnungsadresse: Name</t>
  </si>
  <si>
    <t>Rechnungsadresse: Straße</t>
  </si>
  <si>
    <t>Rechnungsadresse: Nummer</t>
  </si>
  <si>
    <t>Rechnungsadresse: Straße + Hausnummer</t>
  </si>
  <si>
    <t>Rechnungsadresse: Postleitzahl</t>
  </si>
  <si>
    <t>Rechnungsadresse: Stadt</t>
  </si>
  <si>
    <t>Rechnungsadresse: Land</t>
  </si>
  <si>
    <t>Rechnungsadresse: Provinz</t>
  </si>
  <si>
    <t>Besucheradresse: Name</t>
  </si>
  <si>
    <t>Besucheradresse: Straße</t>
  </si>
  <si>
    <t>Besucheradresse: Nummer</t>
  </si>
  <si>
    <t>Besucheradresse: Straße + Hausnummer</t>
  </si>
  <si>
    <t>Besucheradresse: Postleitzahl</t>
  </si>
  <si>
    <t>Besucheradresse: Stadt</t>
  </si>
  <si>
    <t>Besucheradresse: Land</t>
  </si>
  <si>
    <t>Besucheradresse: Provinz</t>
  </si>
  <si>
    <t>Firma 1: Name</t>
  </si>
  <si>
    <t>Unternehmen 1: Name + Art des Geschäfts</t>
  </si>
  <si>
    <t>Firma 1: Umsatzsteuer-Identifikationsnummer</t>
  </si>
  <si>
    <t>Firma 1: Nationale Identifikationsnummer</t>
  </si>
  <si>
    <t>Firma 1: Telefon</t>
  </si>
  <si>
    <t>Firma 1: Fax</t>
  </si>
  <si>
    <t>Firma 1: E-Mail-Adresse</t>
  </si>
  <si>
    <t>Firma 1: Webseite</t>
  </si>
  <si>
    <t>Unternehmen 1: Funktion</t>
  </si>
  <si>
    <t>Firma 1: Postleitzahl</t>
  </si>
  <si>
    <t>Unternehmen 1: Stadt</t>
  </si>
  <si>
    <t>Firma 1: Straße</t>
  </si>
  <si>
    <t>Firma 1: Nummer</t>
  </si>
  <si>
    <t>Unternehmen 1: Unterfunktion</t>
  </si>
  <si>
    <t>Unternehmen 1: Abteilung</t>
  </si>
  <si>
    <t>Unternehmen 1: Entscheidungsträger</t>
  </si>
  <si>
    <t>Stundensatz</t>
  </si>
  <si>
    <t>Thomas</t>
  </si>
  <si>
    <t>Müller</t>
  </si>
  <si>
    <t>Thomas Müller</t>
  </si>
  <si>
    <t>Müller Thomas</t>
  </si>
  <si>
    <t>Hauptstraße</t>
  </si>
  <si>
    <t>Hauptstraße 12</t>
  </si>
  <si>
    <t>Berlin</t>
  </si>
  <si>
    <t>DE</t>
  </si>
  <si>
    <t>thomas.mueller@example.de</t>
  </si>
  <si>
    <t>+49 30 1234567</t>
  </si>
  <si>
    <t>+49 151 12345678</t>
  </si>
  <si>
    <t>Laura</t>
  </si>
  <si>
    <t>Schmidt</t>
  </si>
  <si>
    <t>Laura Schmidt</t>
  </si>
  <si>
    <t>Schmidt Laura</t>
  </si>
  <si>
    <t>Bahnhofstraße</t>
  </si>
  <si>
    <t>Bahnhofstraße 45</t>
  </si>
  <si>
    <t>München</t>
  </si>
  <si>
    <t>Bayern</t>
  </si>
  <si>
    <t>laura.schmidt@example.de</t>
  </si>
  <si>
    <t>+49 89 7654321</t>
  </si>
  <si>
    <t>+49 172 87654321</t>
  </si>
  <si>
    <t>Nome di battesimo</t>
  </si>
  <si>
    <t>Cognome</t>
  </si>
  <si>
    <t>Nome + Cognome</t>
  </si>
  <si>
    <t>Cognome + Nome</t>
  </si>
  <si>
    <t>Strada</t>
  </si>
  <si>
    <t>Numero</t>
  </si>
  <si>
    <t>Via + Numero civico</t>
  </si>
  <si>
    <t>Cap</t>
  </si>
  <si>
    <t>Città</t>
  </si>
  <si>
    <t>Provincia</t>
  </si>
  <si>
    <t>Paese</t>
  </si>
  <si>
    <t>Compleanno</t>
  </si>
  <si>
    <t>Genere</t>
  </si>
  <si>
    <t>Lingua</t>
  </si>
  <si>
    <t>Indirizzo e-mail</t>
  </si>
  <si>
    <t>Telefono</t>
  </si>
  <si>
    <t>Sito web</t>
  </si>
  <si>
    <t>Partita IVA del contatto</t>
  </si>
  <si>
    <t>Numero di identificazione nazionale</t>
  </si>
  <si>
    <t>Attivo</t>
  </si>
  <si>
    <t>Etichette</t>
  </si>
  <si>
    <t>Listino prezzi</t>
  </si>
  <si>
    <t>Numero di conto IBAN</t>
  </si>
  <si>
    <t>Termini di pagamento</t>
  </si>
  <si>
    <t>ID</t>
  </si>
  <si>
    <t>Email di marketing a cui si aderisce</t>
  </si>
  <si>
    <t>Indirizzo di consegna: Nome</t>
  </si>
  <si>
    <t>Indirizzo di consegna: Via</t>
  </si>
  <si>
    <t>Indirizzo di consegna: Numero</t>
  </si>
  <si>
    <t>Indirizzo di consegna: Via + Numero civico</t>
  </si>
  <si>
    <t>Indirizzo di consegna: Codice postale</t>
  </si>
  <si>
    <t>Indirizzo di consegna: Città</t>
  </si>
  <si>
    <t>Indirizzo di consegna: Paese</t>
  </si>
  <si>
    <t>Indirizzo di consegna: Provincia</t>
  </si>
  <si>
    <t>Indirizzo di fatturazione: Nome</t>
  </si>
  <si>
    <t>Indirizzo di fatturazione: Via</t>
  </si>
  <si>
    <t>Indirizzo di fatturazione: Numero</t>
  </si>
  <si>
    <t>Indirizzo di fatturazione: Via + Numero civico</t>
  </si>
  <si>
    <t>Indirizzo di fatturazione: Codice postale</t>
  </si>
  <si>
    <t>Indirizzo di fatturazione: Città</t>
  </si>
  <si>
    <t>Indirizzo di fatturazione: Paese</t>
  </si>
  <si>
    <t>Indirizzo di fatturazione: Provincia</t>
  </si>
  <si>
    <t>Indirizzo di visita: Nome</t>
  </si>
  <si>
    <t>Indirizzo di visita: Via</t>
  </si>
  <si>
    <t>Indirizzo di visita: Numero</t>
  </si>
  <si>
    <t>Indirizzo da visitare: Via + Numero civico</t>
  </si>
  <si>
    <t>Indirizzo da visitare: Codice postale</t>
  </si>
  <si>
    <t>Indirizzo di visita: Città</t>
  </si>
  <si>
    <t>Indirizzo di visita: Paese</t>
  </si>
  <si>
    <t>Indirizzo di visita: Provincia</t>
  </si>
  <si>
    <t>Azienda 1: Nome</t>
  </si>
  <si>
    <t>Azienda 1: Nome + Tipo di attività</t>
  </si>
  <si>
    <t>Azienda 1: Partita IVA</t>
  </si>
  <si>
    <t>Azienda 1: Numero di identificazione nazionale</t>
  </si>
  <si>
    <t>Azienda 1: Telefono</t>
  </si>
  <si>
    <t>Azienda 1: Fax</t>
  </si>
  <si>
    <t>Azienda 1: Indirizzo e-mail</t>
  </si>
  <si>
    <t>Azienda 1: Sito web</t>
  </si>
  <si>
    <t>Azienda 1: Funzione</t>
  </si>
  <si>
    <t>Azienda 1: Codice postale</t>
  </si>
  <si>
    <t>Azienda 1: Città</t>
  </si>
  <si>
    <t>Azienda 1: Via</t>
  </si>
  <si>
    <t>Azienda 1: Numero</t>
  </si>
  <si>
    <t>Azienda 1: Sottofunzione</t>
  </si>
  <si>
    <t>Azienda 1: Dipartimento</t>
  </si>
  <si>
    <t>Azienda 1: Responsabile delle decisioni</t>
  </si>
  <si>
    <t>Tariffa oraria</t>
  </si>
  <si>
    <t>Marco</t>
  </si>
  <si>
    <t>Rossi</t>
  </si>
  <si>
    <t>Marco Rossi</t>
  </si>
  <si>
    <t>Rossi Marco</t>
  </si>
  <si>
    <t>Via Roma</t>
  </si>
  <si>
    <t>Via Roma 1</t>
  </si>
  <si>
    <t>Roma</t>
  </si>
  <si>
    <t>RM</t>
  </si>
  <si>
    <t>IT</t>
  </si>
  <si>
    <t>marco.rossi@example.it</t>
  </si>
  <si>
    <t>+39 06 1234567</t>
  </si>
  <si>
    <t>+39 333 1234567</t>
  </si>
  <si>
    <t>Giulia</t>
  </si>
  <si>
    <t>Bianchi</t>
  </si>
  <si>
    <t>Giulia Bianchi</t>
  </si>
  <si>
    <t>Bianchi Giulia</t>
  </si>
  <si>
    <t>Corso Vittorio Emanuele</t>
  </si>
  <si>
    <t>Corso Vittorio Emanuele 20</t>
  </si>
  <si>
    <t>Milano</t>
  </si>
  <si>
    <t>MI</t>
  </si>
  <si>
    <t>giulia.bianchi@example.it</t>
  </si>
  <si>
    <t>+39 02 9876543</t>
  </si>
  <si>
    <t>+39 340 9876543</t>
  </si>
  <si>
    <t>Nombre de pila</t>
  </si>
  <si>
    <t>Apellido</t>
  </si>
  <si>
    <t>Nombre + Apellido</t>
  </si>
  <si>
    <t>Apellido + Nombre</t>
  </si>
  <si>
    <t>Calle</t>
  </si>
  <si>
    <t>Número</t>
  </si>
  <si>
    <t>Calle + Número</t>
  </si>
  <si>
    <t>Código postal</t>
  </si>
  <si>
    <t>Ciudad</t>
  </si>
  <si>
    <t>País</t>
  </si>
  <si>
    <t>Cumpleaños</t>
  </si>
  <si>
    <t>Género</t>
  </si>
  <si>
    <t>Idioma</t>
  </si>
  <si>
    <t>Dirección de correo electrónico</t>
  </si>
  <si>
    <t>Teléfono</t>
  </si>
  <si>
    <t>Móvil</t>
  </si>
  <si>
    <t>Sitio web</t>
  </si>
  <si>
    <t>Número de IVA del contacto</t>
  </si>
  <si>
    <t>Número de identificación nacional</t>
  </si>
  <si>
    <t>Activo</t>
  </si>
  <si>
    <t>Etiquetas</t>
  </si>
  <si>
    <t>Lista de precios</t>
  </si>
  <si>
    <t>Número de cuenta IBAN</t>
  </si>
  <si>
    <t>Condiciones de pago</t>
  </si>
  <si>
    <t>ID externo</t>
  </si>
  <si>
    <t>Correos electrónicos de marketing con suscripción voluntaria</t>
  </si>
  <si>
    <t>Dirección de entrega: Nombre</t>
  </si>
  <si>
    <t>Dirección de entrega: Calle</t>
  </si>
  <si>
    <t>Dirección de entrega: Número</t>
  </si>
  <si>
    <t>Dirección de entrega: Calle + Número</t>
  </si>
  <si>
    <t>Dirección de entrega: Código postal</t>
  </si>
  <si>
    <t>Dirección de entrega: Ciudad</t>
  </si>
  <si>
    <t>Dirección de entrega: País</t>
  </si>
  <si>
    <t>Dirección de entrega: Provincia</t>
  </si>
  <si>
    <t>Dirección de facturación: Nombre</t>
  </si>
  <si>
    <t>Dirección de facturación: Calle</t>
  </si>
  <si>
    <t>Dirección de facturación: Número</t>
  </si>
  <si>
    <t>Dirección de facturación: Calle + Número</t>
  </si>
  <si>
    <t>Dirección de facturación: Código postal</t>
  </si>
  <si>
    <t>Dirección de facturación: Ciudad</t>
  </si>
  <si>
    <t>Dirección de facturación: País</t>
  </si>
  <si>
    <t>Dirección de facturación: Provincia</t>
  </si>
  <si>
    <t>Dirección de visita: Nombre</t>
  </si>
  <si>
    <t>Dirección de visita: Calle</t>
  </si>
  <si>
    <t>Dirección de visita: Número</t>
  </si>
  <si>
    <t>Dirección de visita: Calle + Número</t>
  </si>
  <si>
    <t>Dirección de visita: Código postal</t>
  </si>
  <si>
    <t>Dirección de visita: Ciudad</t>
  </si>
  <si>
    <t>Dirección de visita: País</t>
  </si>
  <si>
    <t>Dirección de visita: Provincia</t>
  </si>
  <si>
    <t>Empresa 1: Nombre</t>
  </si>
  <si>
    <t>Empresa 1: Nombre + Tipo de negocio</t>
  </si>
  <si>
    <t>Empresa 1: Número de IVA</t>
  </si>
  <si>
    <t>Compañía 1: Identificación Nacional N°</t>
  </si>
  <si>
    <t>Empresa 1: Teléfono</t>
  </si>
  <si>
    <t>Empresa 1: Fax</t>
  </si>
  <si>
    <t>Empresa 1: Dirección de correo electrónico</t>
  </si>
  <si>
    <t>Empresa 1: Sitio web</t>
  </si>
  <si>
    <t>Empresa 1: Función</t>
  </si>
  <si>
    <t>Empresa 1: Código postal</t>
  </si>
  <si>
    <t>Empresa 1: Ciudad</t>
  </si>
  <si>
    <t>Compañía 1: Calle</t>
  </si>
  <si>
    <t>Empresa 1: Número</t>
  </si>
  <si>
    <t>Empresa 1: Subfunción</t>
  </si>
  <si>
    <t>Empresa 1: Departamento</t>
  </si>
  <si>
    <t>Empresa 1: Responsable de la toma de decisiones</t>
  </si>
  <si>
    <t>Tarifa por hora</t>
  </si>
  <si>
    <t>Carlos</t>
  </si>
  <si>
    <t>Garcia</t>
  </si>
  <si>
    <t>Carlos Garcia</t>
  </si>
  <si>
    <t>Garcia Carlos</t>
  </si>
  <si>
    <t>Calle Mayor</t>
  </si>
  <si>
    <t>Calle Mayor 5</t>
  </si>
  <si>
    <t>Madrid</t>
  </si>
  <si>
    <t>ES</t>
  </si>
  <si>
    <t>carlos.garcia@example.es</t>
  </si>
  <si>
    <t>+34 91 123 45 67</t>
  </si>
  <si>
    <t>+34 600 123 456</t>
  </si>
  <si>
    <t>Maria</t>
  </si>
  <si>
    <t>Martinez</t>
  </si>
  <si>
    <t>Maria Martinez</t>
  </si>
  <si>
    <t>Martinez Maria</t>
  </si>
  <si>
    <t>Gran Vía</t>
  </si>
  <si>
    <t>Gran Vía 50</t>
  </si>
  <si>
    <t>maria.martinez@example.es</t>
  </si>
  <si>
    <t>+34 91 987 65 43</t>
  </si>
  <si>
    <t>+34 611 987 654</t>
  </si>
  <si>
    <t>ENG</t>
  </si>
  <si>
    <t>Contact fields</t>
  </si>
  <si>
    <t>Fields for related companies</t>
  </si>
  <si>
    <t>Invoicing preferences</t>
  </si>
  <si>
    <t>Fields for matching companies</t>
  </si>
  <si>
    <t>Field</t>
  </si>
  <si>
    <t>Allowed value</t>
  </si>
  <si>
    <t>Veld</t>
  </si>
  <si>
    <t>Toegestane waarde</t>
  </si>
  <si>
    <t>Champ</t>
  </si>
  <si>
    <t>Valeur autorisée</t>
  </si>
  <si>
    <t>Zulässiger Wert</t>
  </si>
  <si>
    <t>Campo</t>
  </si>
  <si>
    <t>Valore consentito</t>
  </si>
  <si>
    <t>Valor permitido</t>
  </si>
  <si>
    <t>Check that all email addresses have the symbol @
Check that are not special characters not accepted on an email address
Only one email address per column is accepted</t>
  </si>
  <si>
    <t>Controleer of alle e-mailadressen het symbool @ bevatten.
Controleer of er geen speciale tekens zijn die niet toegestaan zijn in een e-mailadres.
In elke kolom mag slechts een e-mailadres staan.</t>
  </si>
  <si>
    <t>Adresse e-mail</t>
  </si>
  <si>
    <t>Vérifiez que toutes les adresses e-mail ont le symbole @
Vérifiez qu'il n'y a pas de spéciaux non acceptés dans les adresses e-mail
Seule une adresse e-mail est acceptée par colonne</t>
  </si>
  <si>
    <t>Prüfen Sie, ob alle E-Mail-Adressen das @-Zeichen haben
Stellen Sie sicher, dass sich in E-Mail-Adressen keine unzulässigen Sonderzeichen befinden
Nur eine E-Mail- Adresse pro Spalte ist erlaubt</t>
  </si>
  <si>
    <t>Indirizzo email</t>
  </si>
  <si>
    <t>Verifica che tutti gli indirizzi email contengano il simbolo @
Verifica che non vi siano caratteri speciali non consentiti in un indirizzo email
È consentito soltanto un indirizzo email per colonna</t>
  </si>
  <si>
    <t>Dirección de email</t>
  </si>
  <si>
    <t>- Verifica que todas las direcciones de email tengan el símbolo @.
- Verifica que no haya caracteres especiales no aceptados en una dirección de email.
- Solo se acepta una dirección de email por columna.</t>
  </si>
  <si>
    <r>
      <t xml:space="preserve">Check that all websites include </t>
    </r>
    <r>
      <rPr>
        <rFont val="&quot;Halyard Text&quot;, Helvetica, Arial, sans-serif"/>
        <color rgb="FF1155CC"/>
        <u/>
      </rPr>
      <t>www</t>
    </r>
    <r>
      <rPr>
        <rFont val="&quot;Halyard Text&quot;, Helvetica, Arial, sans-serif"/>
      </rPr>
      <t>. and .com/.uk/.es/etc...
Only one website per column is accepted</t>
    </r>
  </si>
  <si>
    <r>
      <t xml:space="preserve">Controleer of alle websites </t>
    </r>
    <r>
      <rPr>
        <rFont val="&quot;Halyard Text&quot;, Helvetica, Arial, sans-serif"/>
        <color rgb="FF1155CC"/>
        <u/>
      </rPr>
      <t>www.</t>
    </r>
    <r>
      <rPr>
        <rFont val="&quot;Halyard Text&quot;, Helvetica, Arial, sans-serif"/>
      </rPr>
      <t xml:space="preserve"> bevatten en .com/.uk/.es enz.
In elke kolom mag slechts een website staan.</t>
    </r>
  </si>
  <si>
    <t>Site Web</t>
  </si>
  <si>
    <t>Vérifiez que tous les sites Web incluent www. et .com/.uk/.es/etc...
Seul un site Web par colonne est accepté</t>
  </si>
  <si>
    <t>Prüfen Sie, ob sich in allen Websites www. und .com/.uk/.es/etc.
Nur eine Website pro Spalte ist erlaubt</t>
  </si>
  <si>
    <t>Verifica che tutti i siti web includano www. e .com/.it/.eu/ ecc...
È consentito soltanto un sito web per colonna</t>
  </si>
  <si>
    <r>
      <t xml:space="preserve">- Comprueba que todos los sitios web incluyan </t>
    </r>
    <r>
      <rPr>
        <rFont val="&quot;Halyard Text&quot;, Helvetica, Arial, sans-serif"/>
        <color rgb="FF1155CC"/>
        <u/>
      </rPr>
      <t>www</t>
    </r>
    <r>
      <rPr>
        <rFont val="&quot;Halyard Text&quot;, Helvetica, Arial, sans-serif"/>
      </rPr>
      <t>. y .com/.uk/.es/etc...
- Solo se acepta un sitio web por columna.</t>
    </r>
  </si>
  <si>
    <t>Only one telephone number per column is accepted</t>
  </si>
  <si>
    <t>In elke kolom mag slechts een telefoonnummer staan.</t>
  </si>
  <si>
    <t>Seul un numéro de téléphone par colonne est accepté</t>
  </si>
  <si>
    <t>Nur eine Telefonnummer pro Spalte ist erlaubt</t>
  </si>
  <si>
    <t>È consentito soltanto un numero di telefono per colonna</t>
  </si>
  <si>
    <t>- Solo se acepta un número de teléfono por columna.</t>
  </si>
  <si>
    <t>Only one fax number per column is accepted</t>
  </si>
  <si>
    <t>In elke kolom mag slechts een faxnummer staan.</t>
  </si>
  <si>
    <t>Seul un numéro de fax par colonne est accepté</t>
  </si>
  <si>
    <t>Nur eine Faxnummer pro Spalte ist erlaubt</t>
  </si>
  <si>
    <t>È consentito soltanto un numero di fax per colonna</t>
  </si>
  <si>
    <t>- Solo se acepta un número de fax por columna.</t>
  </si>
  <si>
    <t>Different options need to be in one column, separated by a comma.
Unknown options will be added to the list of options.</t>
  </si>
  <si>
    <t>Er moeten meerdere opties staan in een kolom, gescheiden door een komma.
Onbekende opties worden toegevoegd aan de lijst van opties.</t>
  </si>
  <si>
    <t>Les options différentes doivent être dans une colonne, séparées par une virgule.
Les options inconnues seront ajoutées à la liste des options.</t>
  </si>
  <si>
    <t>Labels</t>
  </si>
  <si>
    <t>Mehrere Optionen müssen durch Komma getrennt in einer Spalte stehen.
Unbekannte Optionen werden der Liste mit Optionen hinzugefügt.</t>
  </si>
  <si>
    <t>Tag</t>
  </si>
  <si>
    <t>Diverse opzioni devono essere nella stessa colonna, separate da una virgola.
Le opzioni sconosciute verranno aggiunte all’elenco di opzioni.</t>
  </si>
  <si>
    <t>- Las distintas opciones deben estar en una misma columna, separadas por coma.
- Si tu Excel tiene opciones que no existen aún en Teamleader Focus, se crearán sobre la marcha.</t>
  </si>
  <si>
    <r>
      <t xml:space="preserve">Extended names are not accepted.
Only </t>
    </r>
    <r>
      <rPr>
        <rFont val="&quot;Halyard Text&quot;, Helvetica, Arial, sans-serif"/>
        <color rgb="FF1155CC"/>
        <u/>
      </rPr>
      <t>ISO codes</t>
    </r>
    <r>
      <rPr>
        <rFont val="&quot;Halyard Text&quot;, Helvetica, Arial, sans-serif"/>
      </rPr>
      <t xml:space="preserve"> (2 letters accepted)</t>
    </r>
  </si>
  <si>
    <r>
      <t xml:space="preserve">Voluit geschreven namen zijn niet toegestaan.
Alleen </t>
    </r>
    <r>
      <rPr>
        <rFont val="&quot;Halyard Text&quot;, Helvetica, Arial, sans-serif"/>
        <color rgb="FF1155CC"/>
        <u/>
      </rPr>
      <t>ISO-codes</t>
    </r>
    <r>
      <rPr>
        <rFont val="&quot;Halyard Text&quot;, Helvetica, Arial, sans-serif"/>
      </rPr>
      <t xml:space="preserve"> zijn toegestaan (twee letters).</t>
    </r>
  </si>
  <si>
    <r>
      <t xml:space="preserve">Les noms développés ne sont pas acceptés.
Seuls </t>
    </r>
    <r>
      <rPr>
        <rFont val="&quot;Halyard Text&quot;, Helvetica, Arial, sans-serif"/>
        <color rgb="FF1155CC"/>
        <u/>
      </rPr>
      <t>les codes ISO</t>
    </r>
    <r>
      <rPr>
        <rFont val="&quot;Halyard Text&quot;, Helvetica, Arial, sans-serif"/>
      </rPr>
      <t xml:space="preserve"> (2 lettres acceptées)</t>
    </r>
  </si>
  <si>
    <r>
      <t xml:space="preserve">Erweiterte Bezeichnungen sind nicht erlaubt.
Nur </t>
    </r>
    <r>
      <rPr>
        <rFont val="&quot;Halyard Text&quot;, Helvetica, Arial, sans-serif"/>
        <color rgb="FF1155CC"/>
        <u/>
      </rPr>
      <t>ISO-Codes</t>
    </r>
    <r>
      <rPr>
        <rFont val="&quot;Halyard Text&quot;, Helvetica, Arial, sans-serif"/>
      </rPr>
      <t xml:space="preserve"> (2 Buchstaben erlaubt)</t>
    </r>
  </si>
  <si>
    <r>
      <t xml:space="preserve">I nomi completi non sono consentiti.
Soltanto </t>
    </r>
    <r>
      <rPr>
        <rFont val="&quot;Halyard Text&quot;, Helvetica, Arial, sans-serif"/>
        <color rgb="FF1155CC"/>
        <u/>
      </rPr>
      <t>Codici ISO</t>
    </r>
    <r>
      <rPr>
        <rFont val="&quot;Halyard Text&quot;, Helvetica, Arial, sans-serif"/>
      </rPr>
      <t xml:space="preserve"> (2 lettere consentite)</t>
    </r>
  </si>
  <si>
    <r>
      <t xml:space="preserve">- No se aceptan nombres extendidos (por ejemplo España, Spain, Francia, France etc...).
- Solo </t>
    </r>
    <r>
      <rPr>
        <rFont val="&quot;Halyard Text&quot;, Helvetica, Arial, sans-serif"/>
        <color rgb="FF1155CC"/>
        <u/>
      </rPr>
      <t xml:space="preserve">códigos ISO </t>
    </r>
    <r>
      <rPr>
        <rFont val="&quot;Halyard Text&quot;, Helvetica, Arial, sans-serif"/>
      </rPr>
      <t>(se aceptan 2 letras, por ejemplo ES, FR, UK etc...)</t>
    </r>
  </si>
  <si>
    <r>
      <t xml:space="preserve">Extended names are not accepted.
Only </t>
    </r>
    <r>
      <rPr>
        <rFont val="&quot;Halyard Text&quot;, Helvetica, Arial, sans-serif"/>
        <color rgb="FF1155CC"/>
        <u/>
      </rPr>
      <t>ISO codes</t>
    </r>
    <r>
      <rPr>
        <rFont val="&quot;Halyard Text&quot;, Helvetica, Arial, sans-serif"/>
      </rPr>
      <t xml:space="preserve"> (2 letters accepted)</t>
    </r>
  </si>
  <si>
    <r>
      <t xml:space="preserve">Voluit geschreven namen zijn niet toegestaan.
Alleen </t>
    </r>
    <r>
      <rPr>
        <rFont val="&quot;Halyard Text&quot;, Helvetica, Arial, sans-serif"/>
        <color rgb="FF1155CC"/>
        <u/>
      </rPr>
      <t>ISO-codes</t>
    </r>
    <r>
      <rPr>
        <rFont val="&quot;Halyard Text&quot;, Helvetica, Arial, sans-serif"/>
      </rPr>
      <t xml:space="preserve"> zijn toegestaan (2 letters).</t>
    </r>
  </si>
  <si>
    <r>
      <t xml:space="preserve">Les noms étendus ne sont pas acceptés.
Seuls </t>
    </r>
    <r>
      <rPr>
        <rFont val="&quot;Halyard Text&quot;, Helvetica, Arial, sans-serif"/>
        <color rgb="FF1155CC"/>
        <u/>
      </rPr>
      <t>les codes ISO</t>
    </r>
    <r>
      <rPr>
        <rFont val="&quot;Halyard Text&quot;, Helvetica, Arial, sans-serif"/>
      </rPr>
      <t xml:space="preserve"> (2 lettres acceptées)</t>
    </r>
  </si>
  <si>
    <r>
      <t xml:space="preserve">Erweiterte Bezeichnungen sind nicht erlaubt.
Nur </t>
    </r>
    <r>
      <rPr>
        <rFont val="&quot;Halyard Text&quot;, Helvetica, Arial, sans-serif"/>
        <color rgb="FF1155CC"/>
        <u/>
      </rPr>
      <t>ISO-Codes</t>
    </r>
    <r>
      <rPr>
        <rFont val="&quot;Halyard Text&quot;, Helvetica, Arial, sans-serif"/>
      </rPr>
      <t xml:space="preserve"> (2 Buchstaben erlaubt)</t>
    </r>
  </si>
  <si>
    <r>
      <t xml:space="preserve">I nomi completi non sono consentiti.
Soltanto </t>
    </r>
    <r>
      <rPr>
        <rFont val="&quot;Halyard Text&quot;, Helvetica, Arial, sans-serif"/>
        <color rgb="FF1155CC"/>
        <u/>
      </rPr>
      <t>codici ISO</t>
    </r>
    <r>
      <rPr>
        <rFont val="&quot;Halyard Text&quot;, Helvetica, Arial, sans-serif"/>
      </rPr>
      <t xml:space="preserve"> (2 lettere consentite)</t>
    </r>
  </si>
  <si>
    <r>
      <t xml:space="preserve">- No se aceptan nombres extendidos (por ejemplo Español, Spanish, Inglés, English...)
- Solo </t>
    </r>
    <r>
      <rPr>
        <rFont val="&quot;Halyard Text&quot;, Helvetica, Arial, sans-serif"/>
        <color rgb="FF1155CC"/>
        <u/>
      </rPr>
      <t xml:space="preserve">códigos ISO </t>
    </r>
    <r>
      <rPr>
        <rFont val="&quot;Halyard Text&quot;, Helvetica, Arial, sans-serif"/>
      </rPr>
      <t>(se aceptan 2 letras, por ejemplo ES, EN, FR etc...)</t>
    </r>
  </si>
  <si>
    <r>
      <t xml:space="preserve">Cash:
CONT/CONTANT/0D: payment term cash (0 days)
Default payment terms:
7, 21, 30, 7D, 21D, 30D… : normal payment term
Flexible payment terms:
If you use custom payment terms, you can upload these as well. They will be kept as a preference for your customer.
You can also </t>
    </r>
    <r>
      <rPr>
        <rFont val="&quot;Halyard Text&quot;, Helvetica, Arial, sans-serif"/>
        <color rgb="FF1155CC"/>
        <u/>
      </rPr>
      <t>create custom payment</t>
    </r>
    <r>
      <rPr>
        <rFont val="&quot;Halyard Text&quot;, Helvetica, Arial, sans-serif"/>
      </rPr>
      <t xml:space="preserve"> terms within Teamleader Focus.
End of month:
30DEM: 30 days after the end of the month (identical for 60DEM and 90DEM)</t>
    </r>
  </si>
  <si>
    <t>Betalingstermijn</t>
  </si>
  <si>
    <r>
      <t xml:space="preserve">Contant:
CONT/CONTANT/0D: betalingstermijn contant (0 dagen)
Standaard Betalingstermijn
7, 21, 30, 7D, 21D, 30D...: normale betalingstermijn
Flexibele betalingstermijn:
Als je aangepaste betalingstermijnen gebruikt, kun je deze ook uploaden. Ze worden dan opgeslagen als voorkeur voor je klant.
Je kunt ook </t>
    </r>
    <r>
      <rPr>
        <rFont val="&quot;Halyard Text&quot;, Helvetica, Arial, sans-serif"/>
        <color rgb="FF1155CC"/>
        <u/>
      </rPr>
      <t>aangepaste betalingstermijnen</t>
    </r>
    <r>
      <rPr>
        <rFont val="&quot;Halyard Text&quot;, Helvetica, Arial, sans-serif"/>
      </rPr>
      <t xml:space="preserve"> aanmaken in Teamleader Focus.
Einde maand:
30DEM: 30 dagen na het einde van de maand (hetzelfde geldt voor 60DEM en 90DEM)</t>
    </r>
  </si>
  <si>
    <t>Modalités de paiement</t>
  </si>
  <si>
    <r>
      <t xml:space="preserve">Cash:
COMPT/COMPTANT/0J: modalité de paiement cash (0 jour)
Modalités de paiement par défaut :
7, 21, 30, 7J, 21J, 30J… : modalité de paiement normale
Modalités de paiement flexibles :
Si vous utilisez des modalités de paiement personnalisées, vous pouvez également les charger. Elles seront conservées comme une préférence pour votre client.
Vous pouvez également </t>
    </r>
    <r>
      <rPr>
        <rFont val="&quot;Halyard Text&quot;, Helvetica, Arial, sans-serif"/>
        <color rgb="FF1155CC"/>
        <u/>
      </rPr>
      <t>créer des modalités de paiement personnalisées</t>
    </r>
    <r>
      <rPr>
        <rFont val="&quot;Halyard Text&quot;, Helvetica, Arial, sans-serif"/>
      </rPr>
      <t xml:space="preserve"> dans Teamleader Focus.
Fin de mois :
30JFM : 30 jours fin du mois (identique pour 60JFM et 90JFM)</t>
    </r>
  </si>
  <si>
    <r>
      <t xml:space="preserve">Barzahlung:
CONT/CONTANT/0T: Zahlungsbedingung Barzahlung (0 Tage)
Standardzahlungsbedingungen:
7, 21, 30, 7T, 21T, 30T, …: normale Zahlungsbedingung
Flexible Zahlungsbedingung:
Wenn Sie benutzerdefinierte Zahlungsbedingungen verwenden, können Sie diese hochladen. Sie werden als Präferenz für Ihren Kunden gespeichert.
Sie können auch </t>
    </r>
    <r>
      <rPr>
        <rFont val="&quot;Halyard Text&quot;, Helvetica, Arial, sans-serif"/>
        <color rgb="FF1155CC"/>
        <u/>
      </rPr>
      <t xml:space="preserve">benutzerdefinierte Zahlungsbedingungen </t>
    </r>
    <r>
      <rPr>
        <rFont val="&quot;Halyard Text&quot;, Helvetica, Arial, sans-serif"/>
      </rPr>
      <t>innerhalb von Teamleader Focus erstellen.
Monatsende:
30DEM: 30 Tage nach Monatsende (gleich für 60DEM und 90DEM)</t>
    </r>
  </si>
  <si>
    <r>
      <t xml:space="preserve">Cash:
CONT/CONTANTI/0D: scadenza pagamento in contanti (0 giorni)
Termini di pagamento predefiniti:
7, 21, 30, 7D, 21D, 30D… : termine di pagamento normale
Termini di pagamento flessibili:
Se utilizzi termini di pagamento personalizzati, puoi indicarli. Verranno mantenuti come preferenza del tuo cliente.
Inoltre, puoi </t>
    </r>
    <r>
      <rPr>
        <rFont val="&quot;Halyard Text&quot;, Helvetica, Arial, sans-serif"/>
        <color rgb="FF1155CC"/>
        <u/>
      </rPr>
      <t>creare termini di pagamento personalizzati</t>
    </r>
    <r>
      <rPr>
        <rFont val="&quot;Halyard Text&quot;, Helvetica, Arial, sans-serif"/>
      </rPr>
      <t xml:space="preserve"> in Teamleader Focus.
Fine del mese:
30DEM: 30 giorni dalla fine del mese (identico per 60DEM e 90DEM)</t>
    </r>
  </si>
  <si>
    <t>Condiciones de pago (número de días que ofreces a tu cliente para que pague la factura)</t>
  </si>
  <si>
    <r>
      <t xml:space="preserve">Efectivo:
Puedes escribir CONT/CONTANT/0D: Hace referencia a 0 días.
Condiciones de pago predeterminadas:
Puedes escribir 7, 21, 30, 7D, 21D, 30D… : Hace referencia a las condiciones de pago estándar de Teamleader Focus.
Condiciones de pago flexibles:
Si utilizas condiciones de pago personalizadas, también puedes importarlas. Se mantendrán como preferencia para el cliente.
Haz clic aquí para aprender a </t>
    </r>
    <r>
      <rPr>
        <rFont val="&quot;Halyard Text&quot;, Helvetica, Arial, sans-serif"/>
        <color rgb="FF1155CC"/>
        <u/>
      </rPr>
      <t>crear condiciones de pago personalizadas</t>
    </r>
    <r>
      <rPr>
        <rFont val="&quot;Halyard Text&quot;, Helvetica, Arial, sans-serif"/>
      </rPr>
      <t>.
Final de mes:
Puedes escribir 30DEM, 60DEM o 90DEM: Hace referencia a que al cliente se le da un plazo de 30 días/60 días/90 días después del final de mes.</t>
    </r>
  </si>
  <si>
    <t>Background information</t>
  </si>
  <si>
    <t>No restriction but all information needs to be in one column</t>
  </si>
  <si>
    <t>Achtegrondinformatie</t>
  </si>
  <si>
    <t>Geen beperkingen, maar alle informatie moet in een kolom staan.</t>
  </si>
  <si>
    <t>Informations de base</t>
  </si>
  <si>
    <t>Pas de limitation mais toutes les informations doivent être dans une colonne</t>
  </si>
  <si>
    <t>Hintergrundinformationen</t>
  </si>
  <si>
    <t>Keine Einschränkung, aber alle Informationen müssen in einer Spalte stehen</t>
  </si>
  <si>
    <t>Informazioni di background</t>
  </si>
  <si>
    <t>Nessuna restrizione, ma tutte le informazioni devono essere in una sola colonna</t>
  </si>
  <si>
    <t>Observaciones</t>
  </si>
  <si>
    <t>- Sin restricción, pero toda la información debe estar en una misma columna</t>
  </si>
  <si>
    <t>Opt-in marketing mails</t>
  </si>
  <si>
    <t>This column allows you to exclude from your mailing list the companies that don’t wish to receive information.
Only the numbers 0 and 1 are accepted.
The number 0 stands for 'Opt-in marketing mails’ = NO and the number 1 stands for 'Opt-in marketing mails' = YES’.</t>
  </si>
  <si>
    <t>Mailing uitschakelen</t>
  </si>
  <si>
    <t>In deze kolom kun je bedrijven die geen informatie willen ontvangen, uitsluiten uit de mailinglijst.
Alleen de cijfers 0 en 1 zijn toegestaan.
Het cijfer 0 betekent 'Mailing uitschakelen = NEE' en het cijfer 1 betekent 'Mailing inschakelen = JA'.</t>
  </si>
  <si>
    <t>Désactiver l'e-mailing</t>
  </si>
  <si>
    <t>Cette colonne vous permet d'exclure de votre liste d'e-mailing les entreprises qui ne souhaitent pas recevoir d'informations.
Seuls les nombres 1 et 0 sont acceptés.
Le nombre 0 signifie "Opt-in courriers marketing" = NON et le nombre 1 signifie "Opt-in courriers marketing" = OUI.</t>
  </si>
  <si>
    <t>Opt-In E-Mailwerbung</t>
  </si>
  <si>
    <t>Anhand dieser Spalte können Sie die Firmen, die keine Informationen erhalten möchten, von Ihrer Mailingliste ausschließen.
Nur die Zahlen 0 und 1 sind erlaubt.
Die Zahl 0 steht für ‚Opt-In E-Mailwerbung = NEIN‘ und die Zahl 1 steht für ‚Opt-In E-Mailwerbung = JA‘.</t>
  </si>
  <si>
    <t>Disabilita mailing list</t>
  </si>
  <si>
    <t>Questa colonna ti consente di escludere dalla tua mailing list le aziende che non desiderano ricevere informazioni. Sono consentiti soltanto i numeri 0 e 1.
Il numero 0 significa “Acconsente alla ricezione di mail commerciali = NO” e il numero 1 sta per “Acconsente alla ricezione di mail commerciali = SI”.</t>
  </si>
  <si>
    <t>Opt-in emails de marketing</t>
  </si>
  <si>
    <t>- Esta columna te permite excluir de tu lista de mailing las empresas que no desean recibir información.
Solo se aceptan los números 0 y 1.
- Si el cliente ha dado permiso para recibir emails de marketing, debes indicar 1. Si el cliente no ha dado permiso para recibir emails de marketing, debes indicar 0.</t>
  </si>
  <si>
    <r>
      <t>Only the numbers 0 and 1 are accepted.
The number 0 stands for '</t>
    </r>
    <r>
      <rPr>
        <rFont val="&quot;Halyard Text&quot;, Helvetica, Arial, sans-serif"/>
        <color rgb="FF1155CC"/>
        <u/>
      </rPr>
      <t>deactivated</t>
    </r>
    <r>
      <rPr>
        <rFont val="&quot;Halyard Text&quot;, Helvetica, Arial, sans-serif"/>
      </rPr>
      <t>’ and the number 1 stands for 'active'.</t>
    </r>
  </si>
  <si>
    <r>
      <t>Alleen de cijfers 0 en 1 zijn toegestaan.
Het cijfer 0 staat voor '</t>
    </r>
    <r>
      <rPr>
        <rFont val="&quot;Halyard Text&quot;, Helvetica, Arial, sans-serif"/>
        <color rgb="FF1155CC"/>
        <u/>
      </rPr>
      <t>gedeactiveerd</t>
    </r>
    <r>
      <rPr>
        <rFont val="&quot;Halyard Text&quot;, Helvetica, Arial, sans-serif"/>
      </rPr>
      <t>' en 1 staat voor 'actief'</t>
    </r>
  </si>
  <si>
    <r>
      <t>Seuls les chiffres 1 et 0 sont acceptés.
Le chiffre 0 voudra dire "</t>
    </r>
    <r>
      <rPr>
        <rFont val="&quot;Halyard Text&quot;, Helvetica, Arial, sans-serif"/>
        <color rgb="FF1155CC"/>
        <u/>
      </rPr>
      <t>désactivé</t>
    </r>
    <r>
      <rPr>
        <rFont val="&quot;Halyard Text&quot;, Helvetica, Arial, sans-serif"/>
      </rPr>
      <t>" et le chiffre 1 "activé"</t>
    </r>
  </si>
  <si>
    <r>
      <t>Es werden nur die Nummern 0 und 1 akzeptiert. Die Nummer 0 steht für "</t>
    </r>
    <r>
      <rPr>
        <rFont val="&quot;Halyard Text&quot;, Helvetica, Arial, sans-serif"/>
        <color rgb="FF1155CC"/>
        <sz val="10.0"/>
        <u/>
      </rPr>
      <t>deaktiviert</t>
    </r>
    <r>
      <rPr>
        <rFont val="&quot;Halyard Text&quot;, Helvetica, Arial, sans-serif"/>
        <sz val="10.0"/>
      </rPr>
      <t>" und die Nummer 1 für "aktiv".</t>
    </r>
  </si>
  <si>
    <r>
      <t xml:space="preserve">Sono consentiti soltanto i numeri 0 e 1
Il numero 0 significa </t>
    </r>
    <r>
      <rPr>
        <rFont val="&quot;Halyard Text&quot;, Helvetica, Arial, sans-serif"/>
        <color rgb="FF1155CC"/>
        <u/>
      </rPr>
      <t>'disattivato</t>
    </r>
    <r>
      <rPr>
        <rFont val="&quot;Halyard Text&quot;, Helvetica, Arial, sans-serif"/>
      </rPr>
      <t>', il numero 1 'attivato'</t>
    </r>
  </si>
  <si>
    <r>
      <t>Solo se aceptan los números 0 y 1.
El número 0 significa "</t>
    </r>
    <r>
      <rPr>
        <rFont val="&quot;Halyard Text&quot;, Helvetica, Arial, sans-serif"/>
        <color rgb="FF1155CC"/>
        <u/>
      </rPr>
      <t>desactivado</t>
    </r>
    <r>
      <rPr>
        <rFont val="&quot;Halyard Text&quot;, Helvetica, Arial, sans-serif"/>
      </rPr>
      <t>" y el número 1 significa "activo".</t>
    </r>
  </si>
  <si>
    <t>First and Last name</t>
  </si>
  <si>
    <t>Can be in one column but should be all in the same order, e.g. all First name + Last name
Note: You need to choose the right value when matching this column at a later stage, e.g. “First name + Last name”</t>
  </si>
  <si>
    <t>Voor- en achternaam</t>
  </si>
  <si>
    <t>Kan in één kolom staan, maar dan wel steeds in dezelfde volgorde, bv. altijd Voornaam + Achternaam.
Opmerking: wanneer je achteraf deze kolom matcht, moet je de juiste waarde kiezen, bv. 'Voornaam + Achternaam'.</t>
  </si>
  <si>
    <t>Prénom et nom de famille</t>
  </si>
  <si>
    <t>Peut être entré dans une colonne mais dans le même ordre pour chaque ligne, p. ex Prénoms + Noms de famille
Remarque : vous devez choisir la bonne valeur lors du couplage de cette colonne à un stade ultérieur, p. ex. « Prénom + Nom de famille »</t>
  </si>
  <si>
    <t>Vor- und Nachname</t>
  </si>
  <si>
    <t>Können in einer Spalte stehen, aber müssen alle dieselbe Reihenfolge haben, z. B. alle Vorname + Nachname
Bemerkung: Sie müssen den richtigen Wert wählen, wenn Sie diese Spalte später abgleichen, z. B. „Vorname + Nachname“</t>
  </si>
  <si>
    <t>Nome e cognome</t>
  </si>
  <si>
    <t>Possono essere in una sola colonna ma devono essere tutti nello stesso ordine, ad es. Nome + Cognome
Nota: ricorda di abbinare correttamente i valori di questa colonna in seguito, ad es. “Nome + Cognome”</t>
  </si>
  <si>
    <t>Nombre y apellidos</t>
  </si>
  <si>
    <t>- Pueden estar juntos los nombres y apellidos en una misma columna, pero todos deben estar en el mismo orden, por ejemplo, todos los Nombres + Apellidos.
Nota: Debes elegir el valor correcto al hacer coincidir esta columna en una etapa posterior, por ejemplo, “Nombre + Apellidos” o Apellidos + Nombre.</t>
  </si>
  <si>
    <t>Men: “M”, “MAN”, “MALE”
Women: "WOMAN”, “F”, “FEMALE”</t>
  </si>
  <si>
    <t>Man: 'M', 'MAN', 'MALE'
Vrouw: 'V', 'WOMAN', 'FEMALE'</t>
  </si>
  <si>
    <t>Sexe</t>
  </si>
  <si>
    <t>Hommes : « M », « MAN », « MALE »
Femmes : « F », « WOMAN », « FEMME »</t>
  </si>
  <si>
    <t>Männer: „"M“, "MALE", "MAN"
Frauen: "F", "WOMAN", "FEMALE"</t>
  </si>
  <si>
    <t>Sesso</t>
  </si>
  <si>
    <t>Uomo: “M”, “MAN”, “MALE”
Donna: “WOMAN”, “F”, “FEMALE”</t>
  </si>
  <si>
    <t>Sexo</t>
  </si>
  <si>
    <t>- Hombres: “M”, “MAN”, “MALE”
- Mujeres: “WOMAN”, “F”, “FEMALE”</t>
  </si>
  <si>
    <t>Date of birth</t>
  </si>
  <si>
    <t>Needs to have the format YYYY-MM-DD</t>
  </si>
  <si>
    <t>Geboortedatum</t>
  </si>
  <si>
    <t>Moet in het formaat JJJJ-MM-DD staan.</t>
  </si>
  <si>
    <t>Date de naissance</t>
  </si>
  <si>
    <t>Doit être au format AAAA-MM-JJ</t>
  </si>
  <si>
    <t>Geburtsdatum</t>
  </si>
  <si>
    <t>Muss das Format JJJJ-MM-TT haben</t>
  </si>
  <si>
    <t>Data di nascita</t>
  </si>
  <si>
    <t>Deve essere in formato AAAA-MM-GG</t>
  </si>
  <si>
    <t>Fecha de nacimiento</t>
  </si>
  <si>
    <t>- Debe tener el formato AAAA-MM-DD.</t>
  </si>
  <si>
    <t>Related companies</t>
  </si>
  <si>
    <t>Only one related company per column is accepted
Maximum number of columns for related companies is 3
The function of the contacts has to be in a separate column</t>
  </si>
  <si>
    <t>Gerelateerde bedrijven</t>
  </si>
  <si>
    <t>Er is maar één gerelateerd bedrijf per kolom toegestaan.
Er mogen maximaal 3 kolommen zijn voor gerelateerde bedrijven.
De functie van de contacten moet in een afzonderlijke kolom staan.</t>
  </si>
  <si>
    <t>Entreprises associées</t>
  </si>
  <si>
    <t>Seule une entreprise associée par colonne est acceptée.
Il y a un maximum de 3 colonnes pour des entreprise associées.</t>
  </si>
  <si>
    <t>Verbundene Firmen</t>
  </si>
  <si>
    <t>Nur eine verbundene Firma pro Spalte ist erlaubt.
Die Höchstanzahl von Spalten mit verbundenen Firmen ist 3
Die Position des Kontaktes soll eine separate Spalte sein</t>
  </si>
  <si>
    <t>Società collegate</t>
  </si>
  <si>
    <t>È consentita soltanto una società collegata per colonna.
Se hai più di una società collegata dovrai aggiungere altre colonne.
Il numero massimo di colonne per le società collegate è pari a 3.
La mansione dei contatti deve essere in una colonna separata</t>
  </si>
  <si>
    <t>Empresas relacionadas</t>
  </si>
  <si>
    <t>- Solo se acepta una empresa relacionada por columna.
- Se pueden añadir hasta un máximo de 3 columnas de empresas relacionadas por cada una de las empresas que se estén importando.
- Si tienes más de una empresa relacionada a una empresa madre, debes vincularlas manualmente después de realizar la importación.</t>
  </si>
  <si>
    <t>Function of contact in the company</t>
  </si>
  <si>
    <t>Only one function per column is accepted</t>
  </si>
  <si>
    <t>Functie van het contact in het bedrijf</t>
  </si>
  <si>
    <t>Er is maar één functie per kolom toegesta</t>
  </si>
  <si>
    <t>Fonction des contacts reliés</t>
  </si>
  <si>
    <t>La fonction des contacts doit être dans une colonne séparée
Seule une fonction par colonne est acceptée</t>
  </si>
  <si>
    <t>Position des Kontaktes innerhalb der Firma</t>
  </si>
  <si>
    <t>Nur eine Position pro Spalte ist zugelassen</t>
  </si>
  <si>
    <t>Mansione del contatto in una società</t>
  </si>
  <si>
    <t>È consentita solo una funzione per colonna</t>
  </si>
  <si>
    <t>Función del contacto en la empresa</t>
  </si>
  <si>
    <t>- Solo se permite una función por cada columna.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</si>
</sst>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3">
    <font>
      <sz val="10.0"/>
      <color rgb="FF000000"/>
      <name val="Arial"/>
      <scheme val="minor"/>
    </font>
    <font>
      <color theme="1"/>
      <name val="Arial"/>
      <scheme val="minor"/>
    </font>
    <font>
      <u/>
      <color rgb="FF0000FF"/>
    </font>
    <font>
      <b/>
      <color theme="1"/>
      <name val="Arial"/>
    </font>
    <font>
      <color theme="1"/>
      <name val="Arial"/>
    </font>
    <font>
      <sz val="11.0"/>
      <color rgb="FF1A1D21"/>
      <name val="Arial"/>
    </font>
    <font>
      <b/>
      <color rgb="FF000000"/>
      <name val="&quot;Halyard Text&quot;"/>
    </font>
    <font>
      <color rgb="FF000000"/>
      <name val="&quot;Halyard Text&quot;"/>
    </font>
    <font>
      <u/>
      <color rgb="FF0000FF"/>
      <name val="&quot;Halyard Text&quot;"/>
    </font>
    <font>
      <u/>
      <color rgb="FF0000FF"/>
      <name val="&quot;Halyard Text&quot;"/>
    </font>
    <font>
      <u/>
      <color rgb="FF0000FF"/>
      <name val="&quot;Halyard Text&quot;"/>
    </font>
    <font>
      <u/>
      <color rgb="FF0000FF"/>
      <name val="&quot;Halyard Text&quot;"/>
    </font>
    <font>
      <u/>
      <sz val="10.0"/>
      <color rgb="FF0000FF"/>
      <name val="&quot;Halyard Text&quot;"/>
    </font>
  </fonts>
  <fills count="4">
    <fill>
      <patternFill patternType="none"/>
    </fill>
    <fill>
      <patternFill patternType="lightGray"/>
    </fill>
    <fill>
      <patternFill patternType="solid">
        <fgColor rgb="FFD9EAD3"/>
        <bgColor rgb="FFD9EAD3"/>
      </patternFill>
    </fill>
    <fill>
      <patternFill patternType="solid">
        <fgColor rgb="FFFFFFFF"/>
        <bgColor rgb="FFFFFFFF"/>
      </patternFill>
    </fill>
  </fills>
  <borders count="2">
    <border/>
    <border>
      <left style="thin">
        <color rgb="FFAFAFAF"/>
      </left>
      <right style="thin">
        <color rgb="FFAFAFAF"/>
      </right>
      <top style="thin">
        <color rgb="FFAFAFAF"/>
      </top>
      <bottom style="thin">
        <color rgb="FFAFAFAF"/>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xf quotePrefix="1" borderId="0" fillId="0" fontId="1" numFmtId="0" xfId="0" applyAlignment="1" applyFont="1">
      <alignment readingOrder="0"/>
    </xf>
    <xf borderId="0" fillId="0" fontId="3" numFmtId="0" xfId="0" applyAlignment="1" applyFont="1">
      <alignment vertical="bottom"/>
    </xf>
    <xf borderId="0" fillId="0" fontId="4" numFmtId="0" xfId="0" applyAlignment="1" applyFont="1">
      <alignment vertical="bottom"/>
    </xf>
    <xf borderId="0" fillId="2" fontId="4" numFmtId="0" xfId="0" applyAlignment="1" applyFill="1" applyFont="1">
      <alignment vertical="bottom"/>
    </xf>
    <xf borderId="0" fillId="3" fontId="5" numFmtId="0" xfId="0" applyAlignment="1" applyFill="1" applyFont="1">
      <alignment readingOrder="0"/>
    </xf>
    <xf borderId="0" fillId="0" fontId="6" numFmtId="0" xfId="0" applyAlignment="1" applyFont="1">
      <alignment readingOrder="0"/>
    </xf>
    <xf borderId="0" fillId="0" fontId="6" numFmtId="0" xfId="0" applyAlignment="1" applyFont="1">
      <alignment readingOrder="0" shrinkToFit="0" wrapText="1"/>
    </xf>
    <xf borderId="1" fillId="0" fontId="7" numFmtId="0" xfId="0" applyAlignment="1" applyBorder="1" applyFont="1">
      <alignment readingOrder="0"/>
    </xf>
    <xf borderId="1" fillId="0" fontId="7" numFmtId="0" xfId="0" applyAlignment="1" applyBorder="1" applyFont="1">
      <alignment readingOrder="0" shrinkToFit="0" wrapText="1"/>
    </xf>
    <xf borderId="1" fillId="0" fontId="8" numFmtId="0" xfId="0" applyAlignment="1" applyBorder="1" applyFont="1">
      <alignment readingOrder="0"/>
    </xf>
    <xf borderId="1" fillId="0" fontId="9" numFmtId="0" xfId="0" applyAlignment="1" applyBorder="1" applyFont="1">
      <alignment readingOrder="0" shrinkToFit="0" wrapText="1"/>
    </xf>
    <xf borderId="0" fillId="0" fontId="10" numFmtId="0" xfId="0" applyAlignment="1" applyFont="1">
      <alignment readingOrder="0"/>
    </xf>
    <xf borderId="0" fillId="0" fontId="11" numFmtId="0" xfId="0" applyAlignment="1" applyFont="1">
      <alignment readingOrder="0" shrinkToFit="0" wrapText="1"/>
    </xf>
    <xf borderId="1" fillId="0" fontId="12"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www.johndoe.com" TargetMode="External"/><Relationship Id="rId3" Type="http://schemas.openxmlformats.org/officeDocument/2006/relationships/hyperlink" Target="http://www.acme.com" TargetMode="External"/><Relationship Id="rId4" Type="http://schemas.openxmlformats.org/officeDocument/2006/relationships/hyperlink" Target="http://www.janesmith.com" TargetMode="External"/><Relationship Id="rId5" Type="http://schemas.openxmlformats.org/officeDocument/2006/relationships/hyperlink" Target="http://www.globex.com"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5.xml"/><Relationship Id="rId3"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6.xml"/><Relationship Id="rId3"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0" Type="http://schemas.openxmlformats.org/officeDocument/2006/relationships/hyperlink" Target="https://support.focus.teamleader.eu/hc/it/articles/25691448283537-How-to-Come-posso-modificare-o-aggiungere-i-termini-di-pagamento-delle-mie-fatture" TargetMode="External"/><Relationship Id="rId22" Type="http://schemas.openxmlformats.org/officeDocument/2006/relationships/hyperlink" Target="https://support.focus.teamleader.eu/hc/en-150/articles/25697830754065-How-To-Deactivating-customers-in-Teamleader-Focus" TargetMode="External"/><Relationship Id="rId21" Type="http://schemas.openxmlformats.org/officeDocument/2006/relationships/hyperlink" Target="https://support.focus.teamleader.eu/hc/es/articles/25691448283537-C%C3%B3mo-Cambiar-o-a%C3%B1adir-condiciones-de-pago-de-mis-facturas" TargetMode="External"/><Relationship Id="rId24" Type="http://schemas.openxmlformats.org/officeDocument/2006/relationships/hyperlink" Target="https://support.focus.teamleader.eu/hc/fr/articles/25697830754065-Mode-d-emploi-D%C3%A9sactiver-des-clients-dans-Teamleader-Focus" TargetMode="External"/><Relationship Id="rId23" Type="http://schemas.openxmlformats.org/officeDocument/2006/relationships/hyperlink" Target="https://support.focus.teamleader.eu/hc/nl/articles/25697830754065-How-To-Klanten-deactiveren-in-Teamleader-Focus" TargetMode="External"/><Relationship Id="rId1" Type="http://schemas.openxmlformats.org/officeDocument/2006/relationships/hyperlink" Target="http://www/" TargetMode="External"/><Relationship Id="rId2" Type="http://schemas.openxmlformats.org/officeDocument/2006/relationships/hyperlink" Target="http://www/" TargetMode="External"/><Relationship Id="rId3" Type="http://schemas.openxmlformats.org/officeDocument/2006/relationships/hyperlink" Target="http://www/" TargetMode="External"/><Relationship Id="rId4" Type="http://schemas.openxmlformats.org/officeDocument/2006/relationships/hyperlink" Target="https://nl.wikipedia.org/wiki/ISO_3166-1" TargetMode="External"/><Relationship Id="rId9" Type="http://schemas.openxmlformats.org/officeDocument/2006/relationships/hyperlink" Target="https://nl.wikipedia.org/wiki/ISO_3166-1" TargetMode="External"/><Relationship Id="rId26" Type="http://schemas.openxmlformats.org/officeDocument/2006/relationships/hyperlink" Target="https://support.focus.teamleader.eu/hc/it/articles/25697830754065-How-to-Disattivare-i-clienti-in-Teamleader-Focus" TargetMode="External"/><Relationship Id="rId25" Type="http://schemas.openxmlformats.org/officeDocument/2006/relationships/hyperlink" Target="https://support.focus.teamleader.eu/hc/de/articles/25697830754065-How-To-Kunden-deaktivieren-in-Teamleader-Focus" TargetMode="External"/><Relationship Id="rId28" Type="http://schemas.openxmlformats.org/officeDocument/2006/relationships/drawing" Target="../drawings/drawing8.xml"/><Relationship Id="rId27" Type="http://schemas.openxmlformats.org/officeDocument/2006/relationships/hyperlink" Target="https://support.focus.teamleader.eu/hc/es/articles/25697830754065-C%C3%B3mo-Desactivar-clientes-en-Teamleader-Focus" TargetMode="External"/><Relationship Id="rId5" Type="http://schemas.openxmlformats.org/officeDocument/2006/relationships/hyperlink" Target="https://nl.wikipedia.org/wiki/ISO_3166-1" TargetMode="External"/><Relationship Id="rId6" Type="http://schemas.openxmlformats.org/officeDocument/2006/relationships/hyperlink" Target="https://nl.wikipedia.org/wiki/ISO_3166-1" TargetMode="External"/><Relationship Id="rId7" Type="http://schemas.openxmlformats.org/officeDocument/2006/relationships/hyperlink" Target="https://nl.wikipedia.org/wiki/ISO_3166-1" TargetMode="External"/><Relationship Id="rId8" Type="http://schemas.openxmlformats.org/officeDocument/2006/relationships/hyperlink" Target="https://it.wikipedia.org/wiki/ISO_3166-1" TargetMode="External"/><Relationship Id="rId11" Type="http://schemas.openxmlformats.org/officeDocument/2006/relationships/hyperlink" Target="https://nl.wikipedia.org/wiki/ISO_3166-1" TargetMode="External"/><Relationship Id="rId10" Type="http://schemas.openxmlformats.org/officeDocument/2006/relationships/hyperlink" Target="https://nl.wikipedia.org/wiki/ISO_3166-1" TargetMode="External"/><Relationship Id="rId13" Type="http://schemas.openxmlformats.org/officeDocument/2006/relationships/hyperlink" Target="https://nl.wikipedia.org/wiki/ISO_3166-1" TargetMode="External"/><Relationship Id="rId12" Type="http://schemas.openxmlformats.org/officeDocument/2006/relationships/hyperlink" Target="https://nl.wikipedia.org/wiki/ISO_3166-1" TargetMode="External"/><Relationship Id="rId15" Type="http://schemas.openxmlformats.org/officeDocument/2006/relationships/hyperlink" Target="https://nl.wikipedia.org/wiki/ISO_3166-1" TargetMode="External"/><Relationship Id="rId14" Type="http://schemas.openxmlformats.org/officeDocument/2006/relationships/hyperlink" Target="https://it.wikipedia.org/wiki/ISO_3166-1" TargetMode="External"/><Relationship Id="rId17" Type="http://schemas.openxmlformats.org/officeDocument/2006/relationships/hyperlink" Target="https://support.focus.teamleader.eu/hc/nl/articles/25691448283537-How-To-Hoe-kan-ik-betalingstermijnen-aanpassen-of-toevoegen" TargetMode="External"/><Relationship Id="rId16" Type="http://schemas.openxmlformats.org/officeDocument/2006/relationships/hyperlink" Target="https://support.focus.teamleader.eu/hc/en-150/articles/25691448283537-How-To-How-can-I-change-the-payment-terms-of-my-invoices" TargetMode="External"/><Relationship Id="rId19" Type="http://schemas.openxmlformats.org/officeDocument/2006/relationships/hyperlink" Target="https://support.focus.teamleader.eu/hc/de/articles/25691448283537-How-To-Wie-kann-ich-die-Zahlungsbedingungen-meiner-Rechnungen-%C3%A4ndern" TargetMode="External"/><Relationship Id="rId18" Type="http://schemas.openxmlformats.org/officeDocument/2006/relationships/hyperlink" Target="https://support.focus.teamleader.eu/hc/fr/articles/25691448283537-Mode-d-emploi-Comment-puis-je-modifier-les-conditions-de-paiement-de-mes-facture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28</v>
      </c>
    </row>
    <row r="2">
      <c r="A2" s="2">
        <v>1001.0</v>
      </c>
      <c r="B2" s="2" t="s">
        <v>71</v>
      </c>
      <c r="C2" s="2" t="s">
        <v>72</v>
      </c>
      <c r="D2" s="2" t="s">
        <v>73</v>
      </c>
      <c r="E2" s="2" t="s">
        <v>74</v>
      </c>
      <c r="F2" s="2" t="s">
        <v>75</v>
      </c>
      <c r="G2" s="2">
        <v>123.0</v>
      </c>
      <c r="H2" s="2" t="s">
        <v>76</v>
      </c>
      <c r="I2" s="2">
        <v>10001.0</v>
      </c>
      <c r="J2" s="2" t="s">
        <v>77</v>
      </c>
      <c r="K2" s="2" t="s">
        <v>78</v>
      </c>
      <c r="L2" s="2" t="s">
        <v>79</v>
      </c>
      <c r="M2" s="3">
        <v>29221.0</v>
      </c>
      <c r="N2" s="2" t="s">
        <v>80</v>
      </c>
      <c r="O2" s="2" t="s">
        <v>81</v>
      </c>
      <c r="P2" s="2" t="s">
        <v>82</v>
      </c>
      <c r="Q2" s="2" t="s">
        <v>83</v>
      </c>
      <c r="R2" s="2" t="s">
        <v>84</v>
      </c>
      <c r="S2" s="2" t="s">
        <v>85</v>
      </c>
      <c r="T2" s="4" t="s">
        <v>86</v>
      </c>
      <c r="U2" s="2" t="s">
        <v>87</v>
      </c>
      <c r="V2" s="2" t="s">
        <v>88</v>
      </c>
      <c r="W2" s="2" t="s">
        <v>89</v>
      </c>
      <c r="X2" s="2" t="s">
        <v>90</v>
      </c>
      <c r="Y2" s="2" t="s">
        <v>91</v>
      </c>
      <c r="Z2" s="2" t="s">
        <v>92</v>
      </c>
      <c r="AA2" s="2" t="s">
        <v>93</v>
      </c>
      <c r="AB2" s="2" t="s">
        <v>94</v>
      </c>
      <c r="AC2" s="2" t="s">
        <v>95</v>
      </c>
      <c r="AD2" s="2" t="s">
        <v>89</v>
      </c>
      <c r="AE2" s="2" t="s">
        <v>73</v>
      </c>
      <c r="AF2" s="2" t="s">
        <v>75</v>
      </c>
      <c r="AG2" s="2">
        <v>123.0</v>
      </c>
      <c r="AH2" s="2" t="s">
        <v>76</v>
      </c>
      <c r="AI2" s="2">
        <v>10001.0</v>
      </c>
      <c r="AJ2" s="2" t="s">
        <v>77</v>
      </c>
      <c r="AK2" s="2" t="s">
        <v>96</v>
      </c>
      <c r="AL2" s="2" t="s">
        <v>78</v>
      </c>
      <c r="AM2" s="2" t="s">
        <v>73</v>
      </c>
      <c r="AN2" s="2" t="s">
        <v>75</v>
      </c>
      <c r="AO2" s="2">
        <v>123.0</v>
      </c>
      <c r="AP2" s="2" t="s">
        <v>76</v>
      </c>
      <c r="AQ2" s="2">
        <v>10001.0</v>
      </c>
      <c r="AR2" s="2" t="s">
        <v>77</v>
      </c>
      <c r="AS2" s="2" t="s">
        <v>96</v>
      </c>
      <c r="AT2" s="2" t="s">
        <v>78</v>
      </c>
      <c r="AU2" s="2" t="s">
        <v>73</v>
      </c>
      <c r="AV2" s="2" t="s">
        <v>75</v>
      </c>
      <c r="AW2" s="2">
        <v>123.0</v>
      </c>
      <c r="AX2" s="2" t="s">
        <v>76</v>
      </c>
      <c r="AY2" s="2">
        <v>10001.0</v>
      </c>
      <c r="AZ2" s="2" t="s">
        <v>77</v>
      </c>
      <c r="BA2" s="2" t="s">
        <v>96</v>
      </c>
      <c r="BB2" s="2" t="s">
        <v>78</v>
      </c>
      <c r="BC2" s="2" t="s">
        <v>97</v>
      </c>
      <c r="BD2" s="2" t="s">
        <v>98</v>
      </c>
      <c r="BE2" s="2" t="s">
        <v>99</v>
      </c>
      <c r="BF2" s="2" t="s">
        <v>100</v>
      </c>
      <c r="BG2" s="2" t="s">
        <v>101</v>
      </c>
      <c r="BH2" s="2" t="s">
        <v>102</v>
      </c>
      <c r="BI2" s="2" t="s">
        <v>103</v>
      </c>
      <c r="BJ2" s="4" t="s">
        <v>104</v>
      </c>
      <c r="BK2" s="2" t="s">
        <v>105</v>
      </c>
      <c r="BL2" s="2">
        <v>10002.0</v>
      </c>
      <c r="BM2" s="2" t="s">
        <v>77</v>
      </c>
      <c r="BN2" s="2" t="s">
        <v>106</v>
      </c>
      <c r="BO2" s="2">
        <v>1.0</v>
      </c>
      <c r="BP2" s="2" t="s">
        <v>107</v>
      </c>
      <c r="BQ2" s="2" t="s">
        <v>108</v>
      </c>
      <c r="BR2" s="2" t="s">
        <v>89</v>
      </c>
      <c r="BS2" s="2">
        <v>100.0</v>
      </c>
      <c r="BT2" s="2" t="s">
        <v>109</v>
      </c>
    </row>
    <row r="3">
      <c r="A3" s="2">
        <v>1002.0</v>
      </c>
      <c r="B3" s="2" t="s">
        <v>110</v>
      </c>
      <c r="C3" s="2" t="s">
        <v>111</v>
      </c>
      <c r="D3" s="2" t="s">
        <v>112</v>
      </c>
      <c r="E3" s="2" t="s">
        <v>113</v>
      </c>
      <c r="F3" s="2" t="s">
        <v>114</v>
      </c>
      <c r="G3" s="2">
        <v>456.0</v>
      </c>
      <c r="H3" s="2" t="s">
        <v>115</v>
      </c>
      <c r="I3" s="2">
        <v>90210.0</v>
      </c>
      <c r="J3" s="2" t="s">
        <v>116</v>
      </c>
      <c r="K3" s="2" t="s">
        <v>117</v>
      </c>
      <c r="L3" s="2" t="s">
        <v>79</v>
      </c>
      <c r="M3" s="3">
        <v>33008.0</v>
      </c>
      <c r="N3" s="2" t="s">
        <v>118</v>
      </c>
      <c r="O3" s="2" t="s">
        <v>81</v>
      </c>
      <c r="P3" s="2" t="s">
        <v>119</v>
      </c>
      <c r="Q3" s="2" t="s">
        <v>120</v>
      </c>
      <c r="R3" s="2" t="s">
        <v>121</v>
      </c>
      <c r="S3" s="2" t="s">
        <v>122</v>
      </c>
      <c r="T3" s="4" t="s">
        <v>123</v>
      </c>
      <c r="U3" s="2" t="s">
        <v>124</v>
      </c>
      <c r="V3" s="2" t="s">
        <v>125</v>
      </c>
      <c r="W3" s="2" t="s">
        <v>89</v>
      </c>
      <c r="X3" s="2" t="s">
        <v>126</v>
      </c>
      <c r="Y3" s="2" t="s">
        <v>127</v>
      </c>
      <c r="Z3" s="2" t="s">
        <v>128</v>
      </c>
      <c r="AA3" s="2" t="s">
        <v>129</v>
      </c>
      <c r="AB3" s="2" t="s">
        <v>130</v>
      </c>
      <c r="AC3" s="2" t="s">
        <v>109</v>
      </c>
      <c r="AD3" s="2" t="s">
        <v>131</v>
      </c>
      <c r="AE3" s="2" t="s">
        <v>112</v>
      </c>
      <c r="AF3" s="2" t="s">
        <v>114</v>
      </c>
      <c r="AG3" s="2">
        <v>456.0</v>
      </c>
      <c r="AH3" s="2" t="s">
        <v>115</v>
      </c>
      <c r="AI3" s="2">
        <v>90210.0</v>
      </c>
      <c r="AJ3" s="2" t="s">
        <v>116</v>
      </c>
      <c r="AK3" s="2" t="s">
        <v>96</v>
      </c>
      <c r="AL3" s="2" t="s">
        <v>117</v>
      </c>
      <c r="AM3" s="2" t="s">
        <v>112</v>
      </c>
      <c r="AN3" s="2" t="s">
        <v>114</v>
      </c>
      <c r="AO3" s="2">
        <v>456.0</v>
      </c>
      <c r="AP3" s="2" t="s">
        <v>115</v>
      </c>
      <c r="AQ3" s="2">
        <v>90210.0</v>
      </c>
      <c r="AR3" s="2" t="s">
        <v>116</v>
      </c>
      <c r="AS3" s="2" t="s">
        <v>96</v>
      </c>
      <c r="AT3" s="2" t="s">
        <v>117</v>
      </c>
      <c r="AU3" s="2" t="s">
        <v>112</v>
      </c>
      <c r="AV3" s="2" t="s">
        <v>114</v>
      </c>
      <c r="AW3" s="2">
        <v>456.0</v>
      </c>
      <c r="AX3" s="2" t="s">
        <v>115</v>
      </c>
      <c r="AY3" s="2">
        <v>90210.0</v>
      </c>
      <c r="AZ3" s="2" t="s">
        <v>116</v>
      </c>
      <c r="BA3" s="2" t="s">
        <v>96</v>
      </c>
      <c r="BB3" s="2" t="s">
        <v>117</v>
      </c>
      <c r="BC3" s="2" t="s">
        <v>132</v>
      </c>
      <c r="BD3" s="2" t="s">
        <v>133</v>
      </c>
      <c r="BE3" s="2" t="s">
        <v>134</v>
      </c>
      <c r="BF3" s="2" t="s">
        <v>135</v>
      </c>
      <c r="BG3" s="2" t="s">
        <v>136</v>
      </c>
      <c r="BH3" s="2" t="s">
        <v>137</v>
      </c>
      <c r="BI3" s="2" t="s">
        <v>138</v>
      </c>
      <c r="BJ3" s="4" t="s">
        <v>139</v>
      </c>
      <c r="BK3" s="2" t="s">
        <v>140</v>
      </c>
      <c r="BL3" s="2">
        <v>90211.0</v>
      </c>
      <c r="BM3" s="2" t="s">
        <v>116</v>
      </c>
      <c r="BN3" s="2" t="s">
        <v>141</v>
      </c>
      <c r="BO3" s="2">
        <v>99.0</v>
      </c>
      <c r="BP3" s="2" t="s">
        <v>142</v>
      </c>
      <c r="BQ3" s="2" t="s">
        <v>143</v>
      </c>
      <c r="BR3" s="2" t="s">
        <v>89</v>
      </c>
      <c r="BS3" s="2">
        <v>150.0</v>
      </c>
      <c r="BT3" s="2" t="s">
        <v>95</v>
      </c>
    </row>
  </sheetData>
  <hyperlinks>
    <hyperlink r:id="rId2" ref="T2"/>
    <hyperlink r:id="rId3" ref="BJ2"/>
    <hyperlink r:id="rId4" ref="T3"/>
    <hyperlink r:id="rId5" ref="BJ3"/>
  </hyperlinks>
  <drawing r:id="rId6"/>
  <legacy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t="s">
        <v>144</v>
      </c>
      <c r="B1" s="2" t="s">
        <v>145</v>
      </c>
      <c r="C1" s="2" t="s">
        <v>146</v>
      </c>
      <c r="D1" s="2" t="s">
        <v>147</v>
      </c>
      <c r="E1" s="2" t="s">
        <v>148</v>
      </c>
      <c r="F1" s="2" t="s">
        <v>149</v>
      </c>
      <c r="G1" s="2" t="s">
        <v>150</v>
      </c>
      <c r="H1" s="2" t="s">
        <v>151</v>
      </c>
      <c r="I1" s="2" t="s">
        <v>152</v>
      </c>
      <c r="J1" s="2" t="s">
        <v>153</v>
      </c>
      <c r="K1" s="2" t="s">
        <v>154</v>
      </c>
      <c r="L1" s="2" t="s">
        <v>155</v>
      </c>
      <c r="M1" s="2" t="s">
        <v>156</v>
      </c>
      <c r="N1" s="2" t="s">
        <v>157</v>
      </c>
      <c r="O1" s="2" t="s">
        <v>158</v>
      </c>
      <c r="P1" s="2" t="s">
        <v>159</v>
      </c>
      <c r="Q1" s="2" t="s">
        <v>160</v>
      </c>
      <c r="R1" s="2" t="s">
        <v>161</v>
      </c>
      <c r="S1" s="2" t="s">
        <v>18</v>
      </c>
      <c r="T1" s="2" t="s">
        <v>19</v>
      </c>
      <c r="U1" s="2" t="s">
        <v>162</v>
      </c>
      <c r="V1" s="2" t="s">
        <v>163</v>
      </c>
      <c r="W1" s="2" t="s">
        <v>164</v>
      </c>
      <c r="X1" s="2" t="s">
        <v>23</v>
      </c>
      <c r="Y1" s="2" t="s">
        <v>165</v>
      </c>
      <c r="Z1" s="2" t="s">
        <v>166</v>
      </c>
      <c r="AA1" s="2" t="s">
        <v>26</v>
      </c>
      <c r="AB1" s="2" t="s">
        <v>167</v>
      </c>
      <c r="AC1" s="2" t="s">
        <v>168</v>
      </c>
      <c r="AD1" s="2" t="s">
        <v>169</v>
      </c>
      <c r="AE1" s="2" t="s">
        <v>170</v>
      </c>
      <c r="AF1" s="2" t="s">
        <v>171</v>
      </c>
      <c r="AG1" s="2" t="s">
        <v>172</v>
      </c>
      <c r="AH1" s="2" t="s">
        <v>173</v>
      </c>
      <c r="AI1" s="2" t="s">
        <v>174</v>
      </c>
      <c r="AJ1" s="2" t="s">
        <v>175</v>
      </c>
      <c r="AK1" s="2" t="s">
        <v>176</v>
      </c>
      <c r="AL1" s="2" t="s">
        <v>177</v>
      </c>
      <c r="AM1" s="2" t="s">
        <v>178</v>
      </c>
      <c r="AN1" s="2" t="s">
        <v>179</v>
      </c>
      <c r="AO1" s="2" t="s">
        <v>180</v>
      </c>
      <c r="AP1" s="2" t="s">
        <v>181</v>
      </c>
      <c r="AQ1" s="2" t="s">
        <v>182</v>
      </c>
      <c r="AR1" s="2" t="s">
        <v>183</v>
      </c>
      <c r="AS1" s="2" t="s">
        <v>184</v>
      </c>
      <c r="AT1" s="2" t="s">
        <v>185</v>
      </c>
      <c r="AU1" s="2" t="s">
        <v>186</v>
      </c>
      <c r="AV1" s="2" t="s">
        <v>187</v>
      </c>
      <c r="AW1" s="2" t="s">
        <v>188</v>
      </c>
      <c r="AX1" s="2" t="s">
        <v>189</v>
      </c>
      <c r="AY1" s="2" t="s">
        <v>190</v>
      </c>
      <c r="AZ1" s="2" t="s">
        <v>191</v>
      </c>
      <c r="BA1" s="2" t="s">
        <v>192</v>
      </c>
      <c r="BB1" s="2" t="s">
        <v>193</v>
      </c>
      <c r="BC1" s="2" t="s">
        <v>194</v>
      </c>
      <c r="BD1" s="2" t="s">
        <v>195</v>
      </c>
      <c r="BE1" s="2" t="s">
        <v>196</v>
      </c>
      <c r="BF1" s="2" t="s">
        <v>197</v>
      </c>
      <c r="BG1" s="2" t="s">
        <v>198</v>
      </c>
      <c r="BH1" s="2" t="s">
        <v>199</v>
      </c>
      <c r="BI1" s="2" t="s">
        <v>200</v>
      </c>
      <c r="BJ1" s="2" t="s">
        <v>201</v>
      </c>
      <c r="BK1" s="2" t="s">
        <v>202</v>
      </c>
      <c r="BL1" s="2" t="s">
        <v>203</v>
      </c>
      <c r="BM1" s="2" t="s">
        <v>204</v>
      </c>
      <c r="BN1" s="2" t="s">
        <v>205</v>
      </c>
      <c r="BO1" s="2" t="s">
        <v>206</v>
      </c>
      <c r="BP1" s="2" t="s">
        <v>207</v>
      </c>
      <c r="BQ1" s="2" t="s">
        <v>208</v>
      </c>
      <c r="BR1" s="2" t="s">
        <v>209</v>
      </c>
      <c r="BS1" s="2" t="s">
        <v>210</v>
      </c>
      <c r="BT1" s="2" t="s">
        <v>168</v>
      </c>
    </row>
    <row r="2">
      <c r="A2" s="2">
        <v>1001.0</v>
      </c>
      <c r="B2" s="2" t="s">
        <v>211</v>
      </c>
      <c r="C2" s="2" t="s">
        <v>212</v>
      </c>
      <c r="D2" s="2" t="s">
        <v>213</v>
      </c>
      <c r="E2" s="2" t="s">
        <v>214</v>
      </c>
      <c r="F2" s="2" t="s">
        <v>215</v>
      </c>
      <c r="G2" s="2">
        <v>10.0</v>
      </c>
      <c r="H2" s="2" t="s">
        <v>216</v>
      </c>
      <c r="I2" s="2" t="s">
        <v>217</v>
      </c>
      <c r="J2" s="2" t="s">
        <v>218</v>
      </c>
      <c r="K2" s="2" t="s">
        <v>219</v>
      </c>
      <c r="L2" s="2" t="s">
        <v>220</v>
      </c>
      <c r="M2" s="3">
        <v>29356.0</v>
      </c>
      <c r="N2" s="2" t="s">
        <v>80</v>
      </c>
      <c r="O2" s="2" t="s">
        <v>220</v>
      </c>
      <c r="P2" s="2" t="s">
        <v>221</v>
      </c>
      <c r="Q2" s="5" t="s">
        <v>222</v>
      </c>
      <c r="R2" s="5" t="s">
        <v>223</v>
      </c>
    </row>
    <row r="3">
      <c r="A3" s="2">
        <v>1002.0</v>
      </c>
      <c r="B3" s="2" t="s">
        <v>224</v>
      </c>
      <c r="C3" s="2" t="s">
        <v>225</v>
      </c>
      <c r="D3" s="2" t="s">
        <v>226</v>
      </c>
      <c r="E3" s="2" t="s">
        <v>227</v>
      </c>
      <c r="F3" s="2" t="s">
        <v>228</v>
      </c>
      <c r="G3" s="2">
        <v>25.0</v>
      </c>
      <c r="H3" s="2" t="s">
        <v>229</v>
      </c>
      <c r="I3" s="2" t="s">
        <v>230</v>
      </c>
      <c r="J3" s="2" t="s">
        <v>231</v>
      </c>
      <c r="K3" s="2" t="s">
        <v>232</v>
      </c>
      <c r="L3" s="2" t="s">
        <v>220</v>
      </c>
      <c r="M3" s="3">
        <v>33928.0</v>
      </c>
      <c r="N3" s="2" t="s">
        <v>118</v>
      </c>
      <c r="O3" s="2" t="s">
        <v>220</v>
      </c>
      <c r="P3" s="2" t="s">
        <v>233</v>
      </c>
      <c r="Q3" s="5" t="s">
        <v>234</v>
      </c>
      <c r="R3" s="5" t="s">
        <v>235</v>
      </c>
    </row>
  </sheetData>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236</v>
      </c>
      <c r="B1" s="1" t="s">
        <v>237</v>
      </c>
      <c r="C1" s="1" t="s">
        <v>238</v>
      </c>
      <c r="D1" s="1" t="s">
        <v>239</v>
      </c>
      <c r="E1" s="1" t="s">
        <v>240</v>
      </c>
      <c r="F1" s="1" t="s">
        <v>241</v>
      </c>
      <c r="G1" s="1" t="s">
        <v>242</v>
      </c>
      <c r="H1" s="1" t="s">
        <v>243</v>
      </c>
      <c r="I1" s="1" t="s">
        <v>244</v>
      </c>
      <c r="J1" s="1" t="s">
        <v>245</v>
      </c>
      <c r="K1" s="1" t="s">
        <v>10</v>
      </c>
      <c r="L1" s="1" t="s">
        <v>246</v>
      </c>
      <c r="M1" s="1" t="s">
        <v>247</v>
      </c>
      <c r="N1" s="1" t="s">
        <v>248</v>
      </c>
      <c r="O1" s="1" t="s">
        <v>249</v>
      </c>
      <c r="P1" s="1" t="s">
        <v>250</v>
      </c>
      <c r="Q1" s="1" t="s">
        <v>251</v>
      </c>
      <c r="R1" s="1" t="s">
        <v>17</v>
      </c>
      <c r="S1" s="1" t="s">
        <v>18</v>
      </c>
      <c r="T1" s="1" t="s">
        <v>252</v>
      </c>
      <c r="U1" s="1" t="s">
        <v>253</v>
      </c>
      <c r="V1" s="1" t="s">
        <v>254</v>
      </c>
      <c r="W1" s="1" t="s">
        <v>255</v>
      </c>
      <c r="X1" s="1" t="s">
        <v>256</v>
      </c>
      <c r="Y1" s="1" t="s">
        <v>257</v>
      </c>
      <c r="Z1" s="1" t="s">
        <v>258</v>
      </c>
      <c r="AA1" s="1" t="s">
        <v>26</v>
      </c>
      <c r="AB1" s="1" t="s">
        <v>259</v>
      </c>
      <c r="AC1" s="1" t="s">
        <v>260</v>
      </c>
      <c r="AD1" s="1" t="s">
        <v>261</v>
      </c>
      <c r="AE1" s="1" t="s">
        <v>262</v>
      </c>
      <c r="AF1" s="1" t="s">
        <v>263</v>
      </c>
      <c r="AG1" s="1" t="s">
        <v>264</v>
      </c>
      <c r="AH1" s="1" t="s">
        <v>265</v>
      </c>
      <c r="AI1" s="1" t="s">
        <v>266</v>
      </c>
      <c r="AJ1" s="1" t="s">
        <v>267</v>
      </c>
      <c r="AK1" s="1" t="s">
        <v>268</v>
      </c>
      <c r="AL1" s="1" t="s">
        <v>269</v>
      </c>
      <c r="AM1" s="1" t="s">
        <v>270</v>
      </c>
      <c r="AN1" s="1" t="s">
        <v>271</v>
      </c>
      <c r="AO1" s="1" t="s">
        <v>272</v>
      </c>
      <c r="AP1" s="1" t="s">
        <v>273</v>
      </c>
      <c r="AQ1" s="1" t="s">
        <v>274</v>
      </c>
      <c r="AR1" s="1" t="s">
        <v>275</v>
      </c>
      <c r="AS1" s="1" t="s">
        <v>276</v>
      </c>
      <c r="AT1" s="1" t="s">
        <v>277</v>
      </c>
      <c r="AU1" s="1" t="s">
        <v>278</v>
      </c>
      <c r="AV1" s="1" t="s">
        <v>279</v>
      </c>
      <c r="AW1" s="1" t="s">
        <v>280</v>
      </c>
      <c r="AX1" s="1" t="s">
        <v>281</v>
      </c>
      <c r="AY1" s="1" t="s">
        <v>282</v>
      </c>
      <c r="AZ1" s="1" t="s">
        <v>283</v>
      </c>
      <c r="BA1" s="1" t="s">
        <v>284</v>
      </c>
      <c r="BB1" s="1" t="s">
        <v>285</v>
      </c>
      <c r="BC1" s="1" t="s">
        <v>286</v>
      </c>
      <c r="BD1" s="1" t="s">
        <v>287</v>
      </c>
      <c r="BE1" s="1" t="s">
        <v>288</v>
      </c>
      <c r="BF1" s="1" t="s">
        <v>289</v>
      </c>
      <c r="BG1" s="1" t="s">
        <v>290</v>
      </c>
      <c r="BH1" s="1" t="s">
        <v>291</v>
      </c>
      <c r="BI1" s="1" t="s">
        <v>292</v>
      </c>
      <c r="BJ1" s="1" t="s">
        <v>293</v>
      </c>
      <c r="BK1" s="1" t="s">
        <v>294</v>
      </c>
      <c r="BL1" s="1" t="s">
        <v>295</v>
      </c>
      <c r="BM1" s="1" t="s">
        <v>296</v>
      </c>
      <c r="BN1" s="1" t="s">
        <v>297</v>
      </c>
      <c r="BO1" s="1" t="s">
        <v>298</v>
      </c>
      <c r="BP1" s="1" t="s">
        <v>299</v>
      </c>
      <c r="BQ1" s="1" t="s">
        <v>300</v>
      </c>
      <c r="BR1" s="1" t="s">
        <v>301</v>
      </c>
      <c r="BS1" s="1" t="s">
        <v>302</v>
      </c>
      <c r="BT1" s="1" t="s">
        <v>260</v>
      </c>
    </row>
    <row r="2">
      <c r="A2" s="2">
        <v>2001.0</v>
      </c>
      <c r="B2" s="2" t="s">
        <v>303</v>
      </c>
      <c r="C2" s="2" t="s">
        <v>304</v>
      </c>
      <c r="D2" s="2" t="s">
        <v>305</v>
      </c>
      <c r="E2" s="2" t="s">
        <v>306</v>
      </c>
      <c r="F2" s="2" t="s">
        <v>307</v>
      </c>
      <c r="G2" s="2">
        <v>15.0</v>
      </c>
      <c r="H2" s="2" t="s">
        <v>308</v>
      </c>
      <c r="I2" s="2">
        <v>75002.0</v>
      </c>
      <c r="J2" s="2" t="s">
        <v>309</v>
      </c>
      <c r="K2" s="2" t="s">
        <v>310</v>
      </c>
      <c r="L2" s="2" t="s">
        <v>311</v>
      </c>
      <c r="M2" s="3">
        <v>27628.0</v>
      </c>
      <c r="N2" s="2" t="s">
        <v>80</v>
      </c>
      <c r="O2" s="2" t="s">
        <v>311</v>
      </c>
      <c r="P2" s="2" t="s">
        <v>312</v>
      </c>
      <c r="Q2" s="5" t="s">
        <v>313</v>
      </c>
      <c r="R2" s="5" t="s">
        <v>314</v>
      </c>
    </row>
    <row r="3">
      <c r="A3" s="2">
        <v>2002.0</v>
      </c>
      <c r="B3" s="2" t="s">
        <v>315</v>
      </c>
      <c r="C3" s="2" t="s">
        <v>316</v>
      </c>
      <c r="D3" s="2" t="s">
        <v>317</v>
      </c>
      <c r="E3" s="2" t="s">
        <v>318</v>
      </c>
      <c r="F3" s="2" t="s">
        <v>319</v>
      </c>
      <c r="G3" s="2">
        <v>100.0</v>
      </c>
      <c r="H3" s="2" t="s">
        <v>320</v>
      </c>
      <c r="I3" s="2">
        <v>75008.0</v>
      </c>
      <c r="J3" s="2" t="s">
        <v>309</v>
      </c>
      <c r="K3" s="2" t="s">
        <v>310</v>
      </c>
      <c r="L3" s="2" t="s">
        <v>311</v>
      </c>
      <c r="M3" s="3">
        <v>32212.0</v>
      </c>
      <c r="N3" s="2" t="s">
        <v>118</v>
      </c>
      <c r="O3" s="2" t="s">
        <v>311</v>
      </c>
      <c r="P3" s="2" t="s">
        <v>321</v>
      </c>
      <c r="Q3" s="5" t="s">
        <v>322</v>
      </c>
      <c r="R3" s="5" t="s">
        <v>323</v>
      </c>
    </row>
  </sheetData>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BT1">TRANSPOSE('Field names'!E2:E73)</f>
        <v>Teamleiter-ID</v>
      </c>
      <c r="B1" s="1" t="s">
        <v>324</v>
      </c>
      <c r="C1" s="1" t="s">
        <v>325</v>
      </c>
      <c r="D1" s="1" t="s">
        <v>326</v>
      </c>
      <c r="E1" s="1" t="s">
        <v>327</v>
      </c>
      <c r="F1" s="1" t="s">
        <v>328</v>
      </c>
      <c r="G1" s="1" t="s">
        <v>150</v>
      </c>
      <c r="H1" s="1" t="s">
        <v>329</v>
      </c>
      <c r="I1" s="1" t="s">
        <v>330</v>
      </c>
      <c r="J1" s="1" t="s">
        <v>331</v>
      </c>
      <c r="K1" s="1" t="s">
        <v>332</v>
      </c>
      <c r="L1" s="1" t="s">
        <v>155</v>
      </c>
      <c r="M1" s="1" t="s">
        <v>333</v>
      </c>
      <c r="N1" s="1" t="s">
        <v>334</v>
      </c>
      <c r="O1" s="1" t="s">
        <v>335</v>
      </c>
      <c r="P1" s="1" t="s">
        <v>336</v>
      </c>
      <c r="Q1" s="1" t="s">
        <v>337</v>
      </c>
      <c r="R1" s="1" t="s">
        <v>17</v>
      </c>
      <c r="S1" s="1" t="s">
        <v>18</v>
      </c>
      <c r="T1" s="1" t="s">
        <v>338</v>
      </c>
      <c r="U1" s="1" t="s">
        <v>339</v>
      </c>
      <c r="V1" s="1" t="s">
        <v>340</v>
      </c>
      <c r="W1" s="1" t="s">
        <v>341</v>
      </c>
      <c r="X1" s="1" t="s">
        <v>23</v>
      </c>
      <c r="Y1" s="1" t="s">
        <v>342</v>
      </c>
      <c r="Z1" s="1" t="s">
        <v>343</v>
      </c>
      <c r="AA1" s="1" t="s">
        <v>26</v>
      </c>
      <c r="AB1" s="1" t="s">
        <v>344</v>
      </c>
      <c r="AC1" s="1" t="s">
        <v>168</v>
      </c>
      <c r="AD1" s="1" t="s">
        <v>345</v>
      </c>
      <c r="AE1" s="1" t="s">
        <v>346</v>
      </c>
      <c r="AF1" s="1" t="s">
        <v>347</v>
      </c>
      <c r="AG1" s="1" t="s">
        <v>348</v>
      </c>
      <c r="AH1" s="1" t="s">
        <v>349</v>
      </c>
      <c r="AI1" s="1" t="s">
        <v>350</v>
      </c>
      <c r="AJ1" s="1" t="s">
        <v>351</v>
      </c>
      <c r="AK1" s="1" t="s">
        <v>352</v>
      </c>
      <c r="AL1" s="1" t="s">
        <v>353</v>
      </c>
      <c r="AM1" s="1" t="s">
        <v>354</v>
      </c>
      <c r="AN1" s="1" t="s">
        <v>355</v>
      </c>
      <c r="AO1" s="1" t="s">
        <v>356</v>
      </c>
      <c r="AP1" s="1" t="s">
        <v>357</v>
      </c>
      <c r="AQ1" s="1" t="s">
        <v>358</v>
      </c>
      <c r="AR1" s="1" t="s">
        <v>359</v>
      </c>
      <c r="AS1" s="1" t="s">
        <v>360</v>
      </c>
      <c r="AT1" s="1" t="s">
        <v>361</v>
      </c>
      <c r="AU1" s="1" t="s">
        <v>362</v>
      </c>
      <c r="AV1" s="1" t="s">
        <v>363</v>
      </c>
      <c r="AW1" s="1" t="s">
        <v>364</v>
      </c>
      <c r="AX1" s="1" t="s">
        <v>365</v>
      </c>
      <c r="AY1" s="1" t="s">
        <v>366</v>
      </c>
      <c r="AZ1" s="1" t="s">
        <v>367</v>
      </c>
      <c r="BA1" s="1" t="s">
        <v>368</v>
      </c>
      <c r="BB1" s="1" t="s">
        <v>369</v>
      </c>
      <c r="BC1" s="1" t="s">
        <v>370</v>
      </c>
      <c r="BD1" s="1" t="s">
        <v>371</v>
      </c>
      <c r="BE1" s="1" t="s">
        <v>372</v>
      </c>
      <c r="BF1" s="1" t="s">
        <v>373</v>
      </c>
      <c r="BG1" s="1" t="s">
        <v>374</v>
      </c>
      <c r="BH1" s="1" t="s">
        <v>375</v>
      </c>
      <c r="BI1" s="1" t="s">
        <v>376</v>
      </c>
      <c r="BJ1" s="1" t="s">
        <v>377</v>
      </c>
      <c r="BK1" s="1" t="s">
        <v>378</v>
      </c>
      <c r="BL1" s="1" t="s">
        <v>379</v>
      </c>
      <c r="BM1" s="1" t="s">
        <v>380</v>
      </c>
      <c r="BN1" s="1" t="s">
        <v>381</v>
      </c>
      <c r="BO1" s="1" t="s">
        <v>382</v>
      </c>
      <c r="BP1" s="1" t="s">
        <v>383</v>
      </c>
      <c r="BQ1" s="1" t="s">
        <v>384</v>
      </c>
      <c r="BR1" s="1" t="s">
        <v>385</v>
      </c>
      <c r="BS1" s="1" t="s">
        <v>386</v>
      </c>
      <c r="BT1" s="1" t="s">
        <v>168</v>
      </c>
    </row>
    <row r="2">
      <c r="A2" s="2">
        <v>3001.0</v>
      </c>
      <c r="B2" s="2" t="s">
        <v>387</v>
      </c>
      <c r="C2" s="2" t="s">
        <v>388</v>
      </c>
      <c r="D2" s="2" t="s">
        <v>389</v>
      </c>
      <c r="E2" s="2" t="s">
        <v>390</v>
      </c>
      <c r="F2" s="2" t="s">
        <v>391</v>
      </c>
      <c r="G2" s="2">
        <v>12.0</v>
      </c>
      <c r="H2" s="2" t="s">
        <v>392</v>
      </c>
      <c r="I2" s="2">
        <v>10115.0</v>
      </c>
      <c r="J2" s="2" t="s">
        <v>393</v>
      </c>
      <c r="K2" s="2" t="s">
        <v>393</v>
      </c>
      <c r="L2" s="2" t="s">
        <v>394</v>
      </c>
      <c r="M2" s="3">
        <v>30290.0</v>
      </c>
      <c r="N2" s="2" t="s">
        <v>80</v>
      </c>
      <c r="O2" s="2" t="s">
        <v>394</v>
      </c>
      <c r="P2" s="2" t="s">
        <v>395</v>
      </c>
      <c r="Q2" s="5" t="s">
        <v>396</v>
      </c>
      <c r="R2" s="5" t="s">
        <v>397</v>
      </c>
    </row>
    <row r="3">
      <c r="A3" s="2">
        <v>3002.0</v>
      </c>
      <c r="B3" s="2" t="s">
        <v>398</v>
      </c>
      <c r="C3" s="2" t="s">
        <v>399</v>
      </c>
      <c r="D3" s="2" t="s">
        <v>400</v>
      </c>
      <c r="E3" s="2" t="s">
        <v>401</v>
      </c>
      <c r="F3" s="2" t="s">
        <v>402</v>
      </c>
      <c r="G3" s="2">
        <v>45.0</v>
      </c>
      <c r="H3" s="2" t="s">
        <v>403</v>
      </c>
      <c r="I3" s="2">
        <v>80331.0</v>
      </c>
      <c r="J3" s="2" t="s">
        <v>404</v>
      </c>
      <c r="K3" s="2" t="s">
        <v>405</v>
      </c>
      <c r="L3" s="2" t="s">
        <v>394</v>
      </c>
      <c r="M3" s="3">
        <v>34898.0</v>
      </c>
      <c r="N3" s="2" t="s">
        <v>118</v>
      </c>
      <c r="O3" s="2" t="s">
        <v>394</v>
      </c>
      <c r="P3" s="2" t="s">
        <v>406</v>
      </c>
      <c r="Q3" s="5" t="s">
        <v>407</v>
      </c>
      <c r="R3" s="5" t="s">
        <v>408</v>
      </c>
    </row>
  </sheetData>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BT1">TRANSPOSE('Field names'!G2:G73)</f>
        <v>ID del caposquadra</v>
      </c>
      <c r="B1" s="1" t="s">
        <v>409</v>
      </c>
      <c r="C1" s="1" t="s">
        <v>410</v>
      </c>
      <c r="D1" s="1" t="s">
        <v>411</v>
      </c>
      <c r="E1" s="1" t="s">
        <v>412</v>
      </c>
      <c r="F1" s="1" t="s">
        <v>413</v>
      </c>
      <c r="G1" s="1" t="s">
        <v>414</v>
      </c>
      <c r="H1" s="1" t="s">
        <v>415</v>
      </c>
      <c r="I1" s="1" t="s">
        <v>416</v>
      </c>
      <c r="J1" s="1" t="s">
        <v>417</v>
      </c>
      <c r="K1" s="1" t="s">
        <v>418</v>
      </c>
      <c r="L1" s="1" t="s">
        <v>419</v>
      </c>
      <c r="M1" s="1" t="s">
        <v>420</v>
      </c>
      <c r="N1" s="1" t="s">
        <v>421</v>
      </c>
      <c r="O1" s="1" t="s">
        <v>422</v>
      </c>
      <c r="P1" s="1" t="s">
        <v>423</v>
      </c>
      <c r="Q1" s="1" t="s">
        <v>424</v>
      </c>
      <c r="R1" s="1" t="s">
        <v>17</v>
      </c>
      <c r="S1" s="1" t="s">
        <v>18</v>
      </c>
      <c r="T1" s="1" t="s">
        <v>425</v>
      </c>
      <c r="U1" s="1" t="s">
        <v>426</v>
      </c>
      <c r="V1" s="1" t="s">
        <v>427</v>
      </c>
      <c r="W1" s="1" t="s">
        <v>428</v>
      </c>
      <c r="X1" s="1" t="s">
        <v>429</v>
      </c>
      <c r="Y1" s="1" t="s">
        <v>430</v>
      </c>
      <c r="Z1" s="1" t="s">
        <v>431</v>
      </c>
      <c r="AA1" s="1" t="s">
        <v>26</v>
      </c>
      <c r="AB1" s="1" t="s">
        <v>432</v>
      </c>
      <c r="AC1" s="1" t="s">
        <v>433</v>
      </c>
      <c r="AD1" s="1" t="s">
        <v>434</v>
      </c>
      <c r="AE1" s="1" t="s">
        <v>435</v>
      </c>
      <c r="AF1" s="1" t="s">
        <v>436</v>
      </c>
      <c r="AG1" s="1" t="s">
        <v>437</v>
      </c>
      <c r="AH1" s="1" t="s">
        <v>438</v>
      </c>
      <c r="AI1" s="1" t="s">
        <v>439</v>
      </c>
      <c r="AJ1" s="1" t="s">
        <v>440</v>
      </c>
      <c r="AK1" s="1" t="s">
        <v>441</v>
      </c>
      <c r="AL1" s="1" t="s">
        <v>442</v>
      </c>
      <c r="AM1" s="1" t="s">
        <v>443</v>
      </c>
      <c r="AN1" s="1" t="s">
        <v>444</v>
      </c>
      <c r="AO1" s="1" t="s">
        <v>445</v>
      </c>
      <c r="AP1" s="1" t="s">
        <v>446</v>
      </c>
      <c r="AQ1" s="1" t="s">
        <v>447</v>
      </c>
      <c r="AR1" s="1" t="s">
        <v>448</v>
      </c>
      <c r="AS1" s="1" t="s">
        <v>449</v>
      </c>
      <c r="AT1" s="1" t="s">
        <v>450</v>
      </c>
      <c r="AU1" s="1" t="s">
        <v>451</v>
      </c>
      <c r="AV1" s="1" t="s">
        <v>452</v>
      </c>
      <c r="AW1" s="1" t="s">
        <v>453</v>
      </c>
      <c r="AX1" s="1" t="s">
        <v>454</v>
      </c>
      <c r="AY1" s="1" t="s">
        <v>455</v>
      </c>
      <c r="AZ1" s="1" t="s">
        <v>456</v>
      </c>
      <c r="BA1" s="1" t="s">
        <v>457</v>
      </c>
      <c r="BB1" s="1" t="s">
        <v>458</v>
      </c>
      <c r="BC1" s="1" t="s">
        <v>459</v>
      </c>
      <c r="BD1" s="1" t="s">
        <v>460</v>
      </c>
      <c r="BE1" s="1" t="s">
        <v>461</v>
      </c>
      <c r="BF1" s="1" t="s">
        <v>462</v>
      </c>
      <c r="BG1" s="1" t="s">
        <v>463</v>
      </c>
      <c r="BH1" s="1" t="s">
        <v>464</v>
      </c>
      <c r="BI1" s="1" t="s">
        <v>465</v>
      </c>
      <c r="BJ1" s="1" t="s">
        <v>466</v>
      </c>
      <c r="BK1" s="1" t="s">
        <v>467</v>
      </c>
      <c r="BL1" s="1" t="s">
        <v>468</v>
      </c>
      <c r="BM1" s="1" t="s">
        <v>469</v>
      </c>
      <c r="BN1" s="1" t="s">
        <v>470</v>
      </c>
      <c r="BO1" s="1" t="s">
        <v>471</v>
      </c>
      <c r="BP1" s="1" t="s">
        <v>472</v>
      </c>
      <c r="BQ1" s="1" t="s">
        <v>473</v>
      </c>
      <c r="BR1" s="1" t="s">
        <v>474</v>
      </c>
      <c r="BS1" s="1" t="s">
        <v>475</v>
      </c>
      <c r="BT1" s="1" t="s">
        <v>433</v>
      </c>
    </row>
    <row r="2">
      <c r="A2" s="2">
        <v>4001.0</v>
      </c>
      <c r="B2" s="2" t="s">
        <v>476</v>
      </c>
      <c r="C2" s="2" t="s">
        <v>477</v>
      </c>
      <c r="D2" s="2" t="s">
        <v>478</v>
      </c>
      <c r="E2" s="2" t="s">
        <v>479</v>
      </c>
      <c r="F2" s="2" t="s">
        <v>480</v>
      </c>
      <c r="G2" s="2">
        <v>1.0</v>
      </c>
      <c r="H2" s="2" t="s">
        <v>481</v>
      </c>
      <c r="I2" s="2">
        <v>184.0</v>
      </c>
      <c r="J2" s="2" t="s">
        <v>482</v>
      </c>
      <c r="K2" s="2" t="s">
        <v>483</v>
      </c>
      <c r="L2" s="2" t="s">
        <v>484</v>
      </c>
      <c r="M2" s="3">
        <v>28975.0</v>
      </c>
      <c r="N2" s="2" t="s">
        <v>80</v>
      </c>
      <c r="O2" s="2" t="s">
        <v>484</v>
      </c>
      <c r="P2" s="2" t="s">
        <v>485</v>
      </c>
      <c r="Q2" s="5" t="s">
        <v>486</v>
      </c>
      <c r="R2" s="5" t="s">
        <v>487</v>
      </c>
    </row>
    <row r="3">
      <c r="A3" s="2">
        <v>4002.0</v>
      </c>
      <c r="B3" s="2" t="s">
        <v>488</v>
      </c>
      <c r="C3" s="2" t="s">
        <v>489</v>
      </c>
      <c r="D3" s="2" t="s">
        <v>490</v>
      </c>
      <c r="E3" s="2" t="s">
        <v>491</v>
      </c>
      <c r="F3" s="2" t="s">
        <v>492</v>
      </c>
      <c r="G3" s="2">
        <v>20.0</v>
      </c>
      <c r="H3" s="2" t="s">
        <v>493</v>
      </c>
      <c r="I3" s="2">
        <v>20121.0</v>
      </c>
      <c r="J3" s="2" t="s">
        <v>494</v>
      </c>
      <c r="K3" s="2" t="s">
        <v>495</v>
      </c>
      <c r="L3" s="2" t="s">
        <v>484</v>
      </c>
      <c r="M3" s="3">
        <v>33128.0</v>
      </c>
      <c r="N3" s="2" t="s">
        <v>118</v>
      </c>
      <c r="O3" s="2" t="s">
        <v>484</v>
      </c>
      <c r="P3" s="2" t="s">
        <v>496</v>
      </c>
      <c r="Q3" s="5" t="s">
        <v>497</v>
      </c>
      <c r="R3" s="5" t="s">
        <v>498</v>
      </c>
    </row>
  </sheetData>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 t="array" ref="A1:BT1">TRANSPOSE('Field names'!F2:F73)</f>
        <v>ID del jefe de equipo</v>
      </c>
      <c r="B1" s="1" t="s">
        <v>499</v>
      </c>
      <c r="C1" s="1" t="s">
        <v>500</v>
      </c>
      <c r="D1" s="1" t="s">
        <v>501</v>
      </c>
      <c r="E1" s="1" t="s">
        <v>502</v>
      </c>
      <c r="F1" s="1" t="s">
        <v>503</v>
      </c>
      <c r="G1" s="1" t="s">
        <v>504</v>
      </c>
      <c r="H1" s="1" t="s">
        <v>505</v>
      </c>
      <c r="I1" s="1" t="s">
        <v>506</v>
      </c>
      <c r="J1" s="1" t="s">
        <v>507</v>
      </c>
      <c r="K1" s="1" t="s">
        <v>418</v>
      </c>
      <c r="L1" s="1" t="s">
        <v>508</v>
      </c>
      <c r="M1" s="1" t="s">
        <v>509</v>
      </c>
      <c r="N1" s="1" t="s">
        <v>510</v>
      </c>
      <c r="O1" s="1" t="s">
        <v>511</v>
      </c>
      <c r="P1" s="1" t="s">
        <v>512</v>
      </c>
      <c r="Q1" s="1" t="s">
        <v>513</v>
      </c>
      <c r="R1" s="1" t="s">
        <v>514</v>
      </c>
      <c r="S1" s="1" t="s">
        <v>18</v>
      </c>
      <c r="T1" s="1" t="s">
        <v>515</v>
      </c>
      <c r="U1" s="1" t="s">
        <v>516</v>
      </c>
      <c r="V1" s="1" t="s">
        <v>517</v>
      </c>
      <c r="W1" s="1" t="s">
        <v>518</v>
      </c>
      <c r="X1" s="1" t="s">
        <v>519</v>
      </c>
      <c r="Y1" s="1" t="s">
        <v>520</v>
      </c>
      <c r="Z1" s="1" t="s">
        <v>521</v>
      </c>
      <c r="AA1" s="1" t="s">
        <v>26</v>
      </c>
      <c r="AB1" s="1" t="s">
        <v>522</v>
      </c>
      <c r="AC1" s="1" t="s">
        <v>523</v>
      </c>
      <c r="AD1" s="1" t="s">
        <v>524</v>
      </c>
      <c r="AE1" s="1" t="s">
        <v>525</v>
      </c>
      <c r="AF1" s="1" t="s">
        <v>526</v>
      </c>
      <c r="AG1" s="1" t="s">
        <v>527</v>
      </c>
      <c r="AH1" s="1" t="s">
        <v>528</v>
      </c>
      <c r="AI1" s="1" t="s">
        <v>529</v>
      </c>
      <c r="AJ1" s="1" t="s">
        <v>530</v>
      </c>
      <c r="AK1" s="1" t="s">
        <v>531</v>
      </c>
      <c r="AL1" s="1" t="s">
        <v>532</v>
      </c>
      <c r="AM1" s="1" t="s">
        <v>533</v>
      </c>
      <c r="AN1" s="1" t="s">
        <v>534</v>
      </c>
      <c r="AO1" s="1" t="s">
        <v>535</v>
      </c>
      <c r="AP1" s="1" t="s">
        <v>536</v>
      </c>
      <c r="AQ1" s="1" t="s">
        <v>537</v>
      </c>
      <c r="AR1" s="1" t="s">
        <v>538</v>
      </c>
      <c r="AS1" s="1" t="s">
        <v>539</v>
      </c>
      <c r="AT1" s="1" t="s">
        <v>540</v>
      </c>
      <c r="AU1" s="1" t="s">
        <v>541</v>
      </c>
      <c r="AV1" s="1" t="s">
        <v>542</v>
      </c>
      <c r="AW1" s="1" t="s">
        <v>543</v>
      </c>
      <c r="AX1" s="1" t="s">
        <v>544</v>
      </c>
      <c r="AY1" s="1" t="s">
        <v>545</v>
      </c>
      <c r="AZ1" s="1" t="s">
        <v>546</v>
      </c>
      <c r="BA1" s="1" t="s">
        <v>547</v>
      </c>
      <c r="BB1" s="1" t="s">
        <v>548</v>
      </c>
      <c r="BC1" s="1" t="s">
        <v>549</v>
      </c>
      <c r="BD1" s="1" t="s">
        <v>550</v>
      </c>
      <c r="BE1" s="1" t="s">
        <v>551</v>
      </c>
      <c r="BF1" s="1" t="s">
        <v>552</v>
      </c>
      <c r="BG1" s="1" t="s">
        <v>553</v>
      </c>
      <c r="BH1" s="1" t="s">
        <v>554</v>
      </c>
      <c r="BI1" s="1" t="s">
        <v>555</v>
      </c>
      <c r="BJ1" s="1" t="s">
        <v>556</v>
      </c>
      <c r="BK1" s="1" t="s">
        <v>557</v>
      </c>
      <c r="BL1" s="1" t="s">
        <v>558</v>
      </c>
      <c r="BM1" s="1" t="s">
        <v>559</v>
      </c>
      <c r="BN1" s="1" t="s">
        <v>560</v>
      </c>
      <c r="BO1" s="1" t="s">
        <v>561</v>
      </c>
      <c r="BP1" s="1" t="s">
        <v>562</v>
      </c>
      <c r="BQ1" s="1" t="s">
        <v>563</v>
      </c>
      <c r="BR1" s="1" t="s">
        <v>564</v>
      </c>
      <c r="BS1" s="1" t="s">
        <v>565</v>
      </c>
      <c r="BT1" s="1" t="s">
        <v>523</v>
      </c>
    </row>
    <row r="2">
      <c r="A2" s="2">
        <v>5001.0</v>
      </c>
      <c r="B2" s="2" t="s">
        <v>566</v>
      </c>
      <c r="C2" s="2" t="s">
        <v>567</v>
      </c>
      <c r="D2" s="2" t="s">
        <v>568</v>
      </c>
      <c r="E2" s="2" t="s">
        <v>569</v>
      </c>
      <c r="F2" s="2" t="s">
        <v>570</v>
      </c>
      <c r="G2" s="2">
        <v>5.0</v>
      </c>
      <c r="H2" s="2" t="s">
        <v>571</v>
      </c>
      <c r="I2" s="2">
        <v>28013.0</v>
      </c>
      <c r="J2" s="2" t="s">
        <v>572</v>
      </c>
      <c r="K2" s="2" t="s">
        <v>572</v>
      </c>
      <c r="L2" s="2" t="s">
        <v>573</v>
      </c>
      <c r="M2" s="3">
        <v>31072.0</v>
      </c>
      <c r="N2" s="2" t="s">
        <v>80</v>
      </c>
      <c r="O2" s="2" t="s">
        <v>573</v>
      </c>
      <c r="P2" s="2" t="s">
        <v>574</v>
      </c>
      <c r="Q2" s="5" t="s">
        <v>575</v>
      </c>
      <c r="R2" s="5" t="s">
        <v>576</v>
      </c>
    </row>
    <row r="3">
      <c r="A3" s="2">
        <v>5002.0</v>
      </c>
      <c r="B3" s="2" t="s">
        <v>577</v>
      </c>
      <c r="C3" s="2" t="s">
        <v>578</v>
      </c>
      <c r="D3" s="2" t="s">
        <v>579</v>
      </c>
      <c r="E3" s="2" t="s">
        <v>580</v>
      </c>
      <c r="F3" s="2" t="s">
        <v>581</v>
      </c>
      <c r="G3" s="2">
        <v>50.0</v>
      </c>
      <c r="H3" s="2" t="s">
        <v>582</v>
      </c>
      <c r="I3" s="2">
        <v>28013.0</v>
      </c>
      <c r="J3" s="2" t="s">
        <v>572</v>
      </c>
      <c r="K3" s="2" t="s">
        <v>572</v>
      </c>
      <c r="L3" s="2" t="s">
        <v>573</v>
      </c>
      <c r="M3" s="3">
        <v>34128.0</v>
      </c>
      <c r="N3" s="2" t="s">
        <v>118</v>
      </c>
      <c r="O3" s="2" t="s">
        <v>573</v>
      </c>
      <c r="P3" s="2" t="s">
        <v>583</v>
      </c>
      <c r="Q3" s="5" t="s">
        <v>584</v>
      </c>
      <c r="R3" s="5" t="s">
        <v>585</v>
      </c>
    </row>
  </sheetData>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2.13"/>
    <col customWidth="1" min="3" max="3" width="23.75"/>
    <col customWidth="1" min="4" max="4" width="19.13"/>
    <col customWidth="1" min="5" max="5" width="26.38"/>
    <col customWidth="1" min="6" max="6" width="24.0"/>
    <col customWidth="1" min="7" max="7" width="23.88"/>
  </cols>
  <sheetData>
    <row r="1">
      <c r="B1" s="2" t="s">
        <v>586</v>
      </c>
      <c r="C1" s="2" t="s">
        <v>220</v>
      </c>
      <c r="D1" s="2" t="s">
        <v>311</v>
      </c>
      <c r="E1" s="2" t="s">
        <v>394</v>
      </c>
      <c r="F1" s="2" t="s">
        <v>573</v>
      </c>
      <c r="G1" s="2" t="s">
        <v>484</v>
      </c>
    </row>
    <row r="2">
      <c r="A2" s="6" t="s">
        <v>587</v>
      </c>
      <c r="B2" s="7" t="s">
        <v>0</v>
      </c>
      <c r="C2" s="1" t="str">
        <f>IFERROR(__xludf.DUMMYFUNCTION("GOOGLETRANSLATE(B2,""en"",""nl"")"),"Teamleider-ID")</f>
        <v>Teamleider-ID</v>
      </c>
      <c r="D2" s="1" t="str">
        <f>IFERROR(__xludf.DUMMYFUNCTION("GOOGLETRANSLATE($B2,""en"",""fr"")"),"ID du chef d'équipe")</f>
        <v>ID du chef d'équipe</v>
      </c>
      <c r="E2" s="1" t="str">
        <f>IFERROR(__xludf.DUMMYFUNCTION("GOOGLETRANSLATE($B2,""en"",""de"")"),"Teamleiter-ID")</f>
        <v>Teamleiter-ID</v>
      </c>
      <c r="F2" s="1" t="str">
        <f>IFERROR(__xludf.DUMMYFUNCTION("GOOGLETRANSLATE($B2,""en"",""es"")"),"ID del jefe de equipo")</f>
        <v>ID del jefe de equipo</v>
      </c>
      <c r="G2" s="1" t="str">
        <f>IFERROR(__xludf.DUMMYFUNCTION("GOOGLETRANSLATE($B2,""en"",""it"")"),"ID del caposquadra")</f>
        <v>ID del caposquadra</v>
      </c>
    </row>
    <row r="3">
      <c r="A3" s="7"/>
      <c r="B3" s="7" t="s">
        <v>1</v>
      </c>
      <c r="C3" s="1" t="str">
        <f>IFERROR(__xludf.DUMMYFUNCTION("GOOGLETRANSLATE(B3,""en"",""nl"")"),"Voornaam")</f>
        <v>Voornaam</v>
      </c>
      <c r="D3" s="1" t="str">
        <f>IFERROR(__xludf.DUMMYFUNCTION("GOOGLETRANSLATE($B3,""en"",""fr"")"),"Prénom")</f>
        <v>Prénom</v>
      </c>
      <c r="E3" s="1" t="str">
        <f>IFERROR(__xludf.DUMMYFUNCTION("GOOGLETRANSLATE($B3,""en"",""de"")"),"Vorname")</f>
        <v>Vorname</v>
      </c>
      <c r="F3" s="1" t="str">
        <f>IFERROR(__xludf.DUMMYFUNCTION("GOOGLETRANSLATE($B3,""en"",""es"")"),"Nombre de pila")</f>
        <v>Nombre de pila</v>
      </c>
      <c r="G3" s="1" t="str">
        <f>IFERROR(__xludf.DUMMYFUNCTION("GOOGLETRANSLATE($B3,""en"",""it"")"),"Nome di battesimo")</f>
        <v>Nome di battesimo</v>
      </c>
    </row>
    <row r="4">
      <c r="A4" s="7"/>
      <c r="B4" s="7" t="s">
        <v>2</v>
      </c>
      <c r="C4" s="1" t="str">
        <f>IFERROR(__xludf.DUMMYFUNCTION("GOOGLETRANSLATE(B4,""en"",""nl"")"),"Achternaam")</f>
        <v>Achternaam</v>
      </c>
      <c r="D4" s="1" t="str">
        <f>IFERROR(__xludf.DUMMYFUNCTION("GOOGLETRANSLATE($B4,""en"",""fr"")"),"Nom de famille")</f>
        <v>Nom de famille</v>
      </c>
      <c r="E4" s="1" t="str">
        <f>IFERROR(__xludf.DUMMYFUNCTION("GOOGLETRANSLATE($B4,""en"",""de"")"),"Nachname")</f>
        <v>Nachname</v>
      </c>
      <c r="F4" s="1" t="str">
        <f>IFERROR(__xludf.DUMMYFUNCTION("GOOGLETRANSLATE($B4,""en"",""es"")"),"Apellido")</f>
        <v>Apellido</v>
      </c>
      <c r="G4" s="1" t="str">
        <f>IFERROR(__xludf.DUMMYFUNCTION("GOOGLETRANSLATE($B4,""en"",""it"")"),"Cognome")</f>
        <v>Cognome</v>
      </c>
    </row>
    <row r="5">
      <c r="A5" s="7"/>
      <c r="B5" s="7" t="s">
        <v>3</v>
      </c>
      <c r="C5" s="1" t="str">
        <f>IFERROR(__xludf.DUMMYFUNCTION("GOOGLETRANSLATE(B5,""en"",""nl"")"),"Voornaam + Achternaam")</f>
        <v>Voornaam + Achternaam</v>
      </c>
      <c r="D5" s="1" t="str">
        <f>IFERROR(__xludf.DUMMYFUNCTION("GOOGLETRANSLATE($B5,""en"",""fr"")"),"Prénom + Nom de famille")</f>
        <v>Prénom + Nom de famille</v>
      </c>
      <c r="E5" s="1" t="str">
        <f>IFERROR(__xludf.DUMMYFUNCTION("GOOGLETRANSLATE($B5,""en"",""de"")"),"Vorname + Nachname")</f>
        <v>Vorname + Nachname</v>
      </c>
      <c r="F5" s="1" t="str">
        <f>IFERROR(__xludf.DUMMYFUNCTION("GOOGLETRANSLATE($B5,""en"",""es"")"),"Nombre + Apellido")</f>
        <v>Nombre + Apellido</v>
      </c>
      <c r="G5" s="1" t="str">
        <f>IFERROR(__xludf.DUMMYFUNCTION("GOOGLETRANSLATE($B5,""en"",""it"")"),"Nome + Cognome")</f>
        <v>Nome + Cognome</v>
      </c>
    </row>
    <row r="6">
      <c r="A6" s="7"/>
      <c r="B6" s="7" t="s">
        <v>4</v>
      </c>
      <c r="C6" s="1" t="str">
        <f>IFERROR(__xludf.DUMMYFUNCTION("GOOGLETRANSLATE(B6,""en"",""nl"")"),"Achternaam + Voornaam")</f>
        <v>Achternaam + Voornaam</v>
      </c>
      <c r="D6" s="1" t="str">
        <f>IFERROR(__xludf.DUMMYFUNCTION("GOOGLETRANSLATE($B6,""en"",""fr"")"),"Nom de famille + Prénom")</f>
        <v>Nom de famille + Prénom</v>
      </c>
      <c r="E6" s="1" t="str">
        <f>IFERROR(__xludf.DUMMYFUNCTION("GOOGLETRANSLATE($B6,""en"",""de"")"),"Nachname + Vorname")</f>
        <v>Nachname + Vorname</v>
      </c>
      <c r="F6" s="1" t="str">
        <f>IFERROR(__xludf.DUMMYFUNCTION("GOOGLETRANSLATE($B6,""en"",""es"")"),"Apellido + Nombre")</f>
        <v>Apellido + Nombre</v>
      </c>
      <c r="G6" s="1" t="str">
        <f>IFERROR(__xludf.DUMMYFUNCTION("GOOGLETRANSLATE($B6,""en"",""it"")"),"Cognome + Nome")</f>
        <v>Cognome + Nome</v>
      </c>
    </row>
    <row r="7">
      <c r="A7" s="7"/>
      <c r="B7" s="7" t="s">
        <v>5</v>
      </c>
      <c r="C7" s="1" t="str">
        <f>IFERROR(__xludf.DUMMYFUNCTION("GOOGLETRANSLATE(B7,""en"",""nl"")"),"Straat")</f>
        <v>Straat</v>
      </c>
      <c r="D7" s="1" t="str">
        <f>IFERROR(__xludf.DUMMYFUNCTION("GOOGLETRANSLATE($B7,""en"",""fr"")"),"Rue")</f>
        <v>Rue</v>
      </c>
      <c r="E7" s="1" t="str">
        <f>IFERROR(__xludf.DUMMYFUNCTION("GOOGLETRANSLATE($B7,""en"",""de"")"),"Straße")</f>
        <v>Straße</v>
      </c>
      <c r="F7" s="1" t="str">
        <f>IFERROR(__xludf.DUMMYFUNCTION("GOOGLETRANSLATE($B7,""en"",""es"")"),"Calle")</f>
        <v>Calle</v>
      </c>
      <c r="G7" s="1" t="str">
        <f>IFERROR(__xludf.DUMMYFUNCTION("GOOGLETRANSLATE($B7,""en"",""it"")"),"Strada")</f>
        <v>Strada</v>
      </c>
    </row>
    <row r="8">
      <c r="A8" s="7"/>
      <c r="B8" s="7" t="s">
        <v>6</v>
      </c>
      <c r="C8" s="1" t="str">
        <f>IFERROR(__xludf.DUMMYFUNCTION("GOOGLETRANSLATE(B8,""en"",""nl"")"),"Nummer")</f>
        <v>Nummer</v>
      </c>
      <c r="D8" s="1" t="str">
        <f>IFERROR(__xludf.DUMMYFUNCTION("GOOGLETRANSLATE($B8,""en"",""fr"")"),"Nombre")</f>
        <v>Nombre</v>
      </c>
      <c r="E8" s="1" t="str">
        <f>IFERROR(__xludf.DUMMYFUNCTION("GOOGLETRANSLATE($B8,""en"",""de"")"),"Nummer")</f>
        <v>Nummer</v>
      </c>
      <c r="F8" s="1" t="str">
        <f>IFERROR(__xludf.DUMMYFUNCTION("GOOGLETRANSLATE($B8,""en"",""es"")"),"Número")</f>
        <v>Número</v>
      </c>
      <c r="G8" s="1" t="str">
        <f>IFERROR(__xludf.DUMMYFUNCTION("GOOGLETRANSLATE($B8,""en"",""it"")"),"Numero")</f>
        <v>Numero</v>
      </c>
    </row>
    <row r="9">
      <c r="A9" s="7"/>
      <c r="B9" s="7" t="s">
        <v>7</v>
      </c>
      <c r="C9" s="1" t="str">
        <f>IFERROR(__xludf.DUMMYFUNCTION("GOOGLETRANSLATE(B9,""en"",""nl"")"),"Straat + huisnummer")</f>
        <v>Straat + huisnummer</v>
      </c>
      <c r="D9" s="1" t="str">
        <f>IFERROR(__xludf.DUMMYFUNCTION("GOOGLETRANSLATE($B9,""en"",""fr"")"),"Rue + Numéro")</f>
        <v>Rue + Numéro</v>
      </c>
      <c r="E9" s="1" t="str">
        <f>IFERROR(__xludf.DUMMYFUNCTION("GOOGLETRANSLATE($B9,""en"",""de"")"),"Straße + Hausnummer")</f>
        <v>Straße + Hausnummer</v>
      </c>
      <c r="F9" s="1" t="str">
        <f>IFERROR(__xludf.DUMMYFUNCTION("GOOGLETRANSLATE($B9,""en"",""es"")"),"Calle + Número")</f>
        <v>Calle + Número</v>
      </c>
      <c r="G9" s="1" t="str">
        <f>IFERROR(__xludf.DUMMYFUNCTION("GOOGLETRANSLATE($B9,""en"",""it"")"),"Via + Numero civico")</f>
        <v>Via + Numero civico</v>
      </c>
    </row>
    <row r="10">
      <c r="A10" s="7"/>
      <c r="B10" s="7" t="s">
        <v>8</v>
      </c>
      <c r="C10" s="1" t="str">
        <f>IFERROR(__xludf.DUMMYFUNCTION("GOOGLETRANSLATE(B10,""en"",""nl"")"),"Postcode")</f>
        <v>Postcode</v>
      </c>
      <c r="D10" s="1" t="str">
        <f>IFERROR(__xludf.DUMMYFUNCTION("GOOGLETRANSLATE($B10,""en"",""fr"")"),"Code postal")</f>
        <v>Code postal</v>
      </c>
      <c r="E10" s="1" t="str">
        <f>IFERROR(__xludf.DUMMYFUNCTION("GOOGLETRANSLATE($B10,""en"",""de"")"),"PLZ")</f>
        <v>PLZ</v>
      </c>
      <c r="F10" s="1" t="str">
        <f>IFERROR(__xludf.DUMMYFUNCTION("GOOGLETRANSLATE($B10,""en"",""es"")"),"Código postal")</f>
        <v>Código postal</v>
      </c>
      <c r="G10" s="1" t="str">
        <f>IFERROR(__xludf.DUMMYFUNCTION("GOOGLETRANSLATE($B10,""en"",""it"")"),"Cap")</f>
        <v>Cap</v>
      </c>
    </row>
    <row r="11">
      <c r="A11" s="7"/>
      <c r="B11" s="7" t="s">
        <v>9</v>
      </c>
      <c r="C11" s="1" t="str">
        <f>IFERROR(__xludf.DUMMYFUNCTION("GOOGLETRANSLATE(B11,""en"",""nl"")"),"Stad")</f>
        <v>Stad</v>
      </c>
      <c r="D11" s="1" t="str">
        <f>IFERROR(__xludf.DUMMYFUNCTION("GOOGLETRANSLATE($B11,""en"",""fr"")"),"Ville")</f>
        <v>Ville</v>
      </c>
      <c r="E11" s="1" t="str">
        <f>IFERROR(__xludf.DUMMYFUNCTION("GOOGLETRANSLATE($B11,""en"",""de"")"),"Stadt")</f>
        <v>Stadt</v>
      </c>
      <c r="F11" s="1" t="str">
        <f>IFERROR(__xludf.DUMMYFUNCTION("GOOGLETRANSLATE($B11,""en"",""es"")"),"Ciudad")</f>
        <v>Ciudad</v>
      </c>
      <c r="G11" s="1" t="str">
        <f>IFERROR(__xludf.DUMMYFUNCTION("GOOGLETRANSLATE($B11,""en"",""it"")"),"Città")</f>
        <v>Città</v>
      </c>
    </row>
    <row r="12">
      <c r="A12" s="7"/>
      <c r="B12" s="7" t="s">
        <v>10</v>
      </c>
      <c r="C12" s="1" t="str">
        <f>IFERROR(__xludf.DUMMYFUNCTION("GOOGLETRANSLATE(B12,""en"",""nl"")"),"Provincie")</f>
        <v>Provincie</v>
      </c>
      <c r="D12" s="1" t="str">
        <f>IFERROR(__xludf.DUMMYFUNCTION("GOOGLETRANSLATE($B12,""en"",""fr"")"),"Province")</f>
        <v>Province</v>
      </c>
      <c r="E12" s="1" t="str">
        <f>IFERROR(__xludf.DUMMYFUNCTION("GOOGLETRANSLATE($B12,""en"",""de"")"),"Provinz")</f>
        <v>Provinz</v>
      </c>
      <c r="F12" s="1" t="str">
        <f>IFERROR(__xludf.DUMMYFUNCTION("GOOGLETRANSLATE($B12,""en"",""es"")"),"Provincia")</f>
        <v>Provincia</v>
      </c>
      <c r="G12" s="1" t="str">
        <f>IFERROR(__xludf.DUMMYFUNCTION("GOOGLETRANSLATE($B12,""en"",""it"")"),"Provincia")</f>
        <v>Provincia</v>
      </c>
    </row>
    <row r="13">
      <c r="A13" s="7"/>
      <c r="B13" s="7" t="s">
        <v>11</v>
      </c>
      <c r="C13" s="1" t="str">
        <f>IFERROR(__xludf.DUMMYFUNCTION("GOOGLETRANSLATE(B13,""en"",""nl"")"),"Land")</f>
        <v>Land</v>
      </c>
      <c r="D13" s="1" t="str">
        <f>IFERROR(__xludf.DUMMYFUNCTION("GOOGLETRANSLATE($B13,""en"",""fr"")"),"Pays")</f>
        <v>Pays</v>
      </c>
      <c r="E13" s="1" t="str">
        <f>IFERROR(__xludf.DUMMYFUNCTION("GOOGLETRANSLATE($B13,""en"",""de"")"),"Land")</f>
        <v>Land</v>
      </c>
      <c r="F13" s="1" t="str">
        <f>IFERROR(__xludf.DUMMYFUNCTION("GOOGLETRANSLATE($B13,""en"",""es"")"),"País")</f>
        <v>País</v>
      </c>
      <c r="G13" s="1" t="str">
        <f>IFERROR(__xludf.DUMMYFUNCTION("GOOGLETRANSLATE($B13,""en"",""it"")"),"Paese")</f>
        <v>Paese</v>
      </c>
    </row>
    <row r="14">
      <c r="A14" s="7"/>
      <c r="B14" s="7" t="s">
        <v>12</v>
      </c>
      <c r="C14" s="1" t="str">
        <f>IFERROR(__xludf.DUMMYFUNCTION("GOOGLETRANSLATE(B14,""en"",""nl"")"),"Verjaardag")</f>
        <v>Verjaardag</v>
      </c>
      <c r="D14" s="1" t="str">
        <f>IFERROR(__xludf.DUMMYFUNCTION("GOOGLETRANSLATE($B14,""en"",""fr"")"),"Anniversaire")</f>
        <v>Anniversaire</v>
      </c>
      <c r="E14" s="1" t="str">
        <f>IFERROR(__xludf.DUMMYFUNCTION("GOOGLETRANSLATE($B14,""en"",""de"")"),"Geburtstag")</f>
        <v>Geburtstag</v>
      </c>
      <c r="F14" s="1" t="str">
        <f>IFERROR(__xludf.DUMMYFUNCTION("GOOGLETRANSLATE($B14,""en"",""es"")"),"Cumpleaños")</f>
        <v>Cumpleaños</v>
      </c>
      <c r="G14" s="1" t="str">
        <f>IFERROR(__xludf.DUMMYFUNCTION("GOOGLETRANSLATE($B14,""en"",""it"")"),"Compleanno")</f>
        <v>Compleanno</v>
      </c>
    </row>
    <row r="15">
      <c r="A15" s="7"/>
      <c r="B15" s="7" t="s">
        <v>13</v>
      </c>
      <c r="C15" s="1" t="str">
        <f>IFERROR(__xludf.DUMMYFUNCTION("GOOGLETRANSLATE(B15,""en"",""nl"")"),"Geslacht")</f>
        <v>Geslacht</v>
      </c>
      <c r="D15" s="1" t="str">
        <f>IFERROR(__xludf.DUMMYFUNCTION("GOOGLETRANSLATE($B15,""en"",""fr"")"),"Genre")</f>
        <v>Genre</v>
      </c>
      <c r="E15" s="1" t="str">
        <f>IFERROR(__xludf.DUMMYFUNCTION("GOOGLETRANSLATE($B15,""en"",""de"")"),"Geschlecht")</f>
        <v>Geschlecht</v>
      </c>
      <c r="F15" s="1" t="str">
        <f>IFERROR(__xludf.DUMMYFUNCTION("GOOGLETRANSLATE($B15,""en"",""es"")"),"Género")</f>
        <v>Género</v>
      </c>
      <c r="G15" s="1" t="str">
        <f>IFERROR(__xludf.DUMMYFUNCTION("GOOGLETRANSLATE($B15,""en"",""it"")"),"Genere")</f>
        <v>Genere</v>
      </c>
    </row>
    <row r="16">
      <c r="A16" s="7"/>
      <c r="B16" s="7" t="s">
        <v>14</v>
      </c>
      <c r="C16" s="1" t="str">
        <f>IFERROR(__xludf.DUMMYFUNCTION("GOOGLETRANSLATE(B16,""en"",""nl"")"),"Taal")</f>
        <v>Taal</v>
      </c>
      <c r="D16" s="1" t="str">
        <f>IFERROR(__xludf.DUMMYFUNCTION("GOOGLETRANSLATE($B16,""en"",""fr"")"),"Langue")</f>
        <v>Langue</v>
      </c>
      <c r="E16" s="1" t="str">
        <f>IFERROR(__xludf.DUMMYFUNCTION("GOOGLETRANSLATE($B16,""en"",""de"")"),"Sprache")</f>
        <v>Sprache</v>
      </c>
      <c r="F16" s="1" t="str">
        <f>IFERROR(__xludf.DUMMYFUNCTION("GOOGLETRANSLATE($B16,""en"",""es"")"),"Idioma")</f>
        <v>Idioma</v>
      </c>
      <c r="G16" s="1" t="str">
        <f>IFERROR(__xludf.DUMMYFUNCTION("GOOGLETRANSLATE($B16,""en"",""it"")"),"Lingua")</f>
        <v>Lingua</v>
      </c>
    </row>
    <row r="17">
      <c r="A17" s="7"/>
      <c r="B17" s="7" t="s">
        <v>15</v>
      </c>
      <c r="C17" s="1" t="str">
        <f>IFERROR(__xludf.DUMMYFUNCTION("GOOGLETRANSLATE(B17,""en"",""nl"")"),"E-mailadres")</f>
        <v>E-mailadres</v>
      </c>
      <c r="D17" s="1" t="str">
        <f>IFERROR(__xludf.DUMMYFUNCTION("GOOGLETRANSLATE($B17,""en"",""fr"")"),"Adresse email")</f>
        <v>Adresse email</v>
      </c>
      <c r="E17" s="1" t="str">
        <f>IFERROR(__xludf.DUMMYFUNCTION("GOOGLETRANSLATE($B17,""en"",""de"")"),"E-Mail-Adresse")</f>
        <v>E-Mail-Adresse</v>
      </c>
      <c r="F17" s="1" t="str">
        <f>IFERROR(__xludf.DUMMYFUNCTION("GOOGLETRANSLATE($B17,""en"",""es"")"),"Dirección de correo electrónico")</f>
        <v>Dirección de correo electrónico</v>
      </c>
      <c r="G17" s="1" t="str">
        <f>IFERROR(__xludf.DUMMYFUNCTION("GOOGLETRANSLATE($B17,""en"",""it"")"),"Indirizzo e-mail")</f>
        <v>Indirizzo e-mail</v>
      </c>
    </row>
    <row r="18">
      <c r="A18" s="7"/>
      <c r="B18" s="7" t="s">
        <v>16</v>
      </c>
      <c r="C18" s="1" t="str">
        <f>IFERROR(__xludf.DUMMYFUNCTION("GOOGLETRANSLATE(B18,""en"",""nl"")"),"Telefoon")</f>
        <v>Telefoon</v>
      </c>
      <c r="D18" s="1" t="str">
        <f>IFERROR(__xludf.DUMMYFUNCTION("GOOGLETRANSLATE($B18,""en"",""fr"")"),"Téléphone")</f>
        <v>Téléphone</v>
      </c>
      <c r="E18" s="1" t="str">
        <f>IFERROR(__xludf.DUMMYFUNCTION("GOOGLETRANSLATE($B18,""en"",""de"")"),"Telefon")</f>
        <v>Telefon</v>
      </c>
      <c r="F18" s="1" t="str">
        <f>IFERROR(__xludf.DUMMYFUNCTION("GOOGLETRANSLATE($B18,""en"",""es"")"),"Teléfono")</f>
        <v>Teléfono</v>
      </c>
      <c r="G18" s="1" t="str">
        <f>IFERROR(__xludf.DUMMYFUNCTION("GOOGLETRANSLATE($B18,""en"",""it"")"),"Telefono")</f>
        <v>Telefono</v>
      </c>
    </row>
    <row r="19">
      <c r="A19" s="7"/>
      <c r="B19" s="7" t="s">
        <v>17</v>
      </c>
      <c r="C19" s="1" t="str">
        <f>IFERROR(__xludf.DUMMYFUNCTION("GOOGLETRANSLATE(B19,""en"",""nl"")"),"Mobiel")</f>
        <v>Mobiel</v>
      </c>
      <c r="D19" s="1" t="str">
        <f>IFERROR(__xludf.DUMMYFUNCTION("GOOGLETRANSLATE($B19,""en"",""fr"")"),"Mobile")</f>
        <v>Mobile</v>
      </c>
      <c r="E19" s="1" t="str">
        <f>IFERROR(__xludf.DUMMYFUNCTION("GOOGLETRANSLATE($B19,""en"",""de"")"),"Mobile")</f>
        <v>Mobile</v>
      </c>
      <c r="F19" s="1" t="str">
        <f>IFERROR(__xludf.DUMMYFUNCTION("GOOGLETRANSLATE($B19,""en"",""es"")"),"Móvil")</f>
        <v>Móvil</v>
      </c>
      <c r="G19" s="1" t="str">
        <f>IFERROR(__xludf.DUMMYFUNCTION("GOOGLETRANSLATE($B19,""en"",""it"")"),"Mobile")</f>
        <v>Mobile</v>
      </c>
    </row>
    <row r="20">
      <c r="A20" s="7"/>
      <c r="B20" s="7" t="s">
        <v>18</v>
      </c>
      <c r="C20" s="1" t="str">
        <f>IFERROR(__xludf.DUMMYFUNCTION("GOOGLETRANSLATE(B20,""en"",""nl"")"),"Fax")</f>
        <v>Fax</v>
      </c>
      <c r="D20" s="1" t="str">
        <f>IFERROR(__xludf.DUMMYFUNCTION("GOOGLETRANSLATE($B20,""en"",""fr"")"),"Fax")</f>
        <v>Fax</v>
      </c>
      <c r="E20" s="1" t="str">
        <f>IFERROR(__xludf.DUMMYFUNCTION("GOOGLETRANSLATE($B20,""en"",""de"")"),"Fax")</f>
        <v>Fax</v>
      </c>
      <c r="F20" s="1" t="str">
        <f>IFERROR(__xludf.DUMMYFUNCTION("GOOGLETRANSLATE($B20,""en"",""es"")"),"Fax")</f>
        <v>Fax</v>
      </c>
      <c r="G20" s="1" t="str">
        <f>IFERROR(__xludf.DUMMYFUNCTION("GOOGLETRANSLATE($B20,""en"",""it"")"),"Fax")</f>
        <v>Fax</v>
      </c>
    </row>
    <row r="21">
      <c r="A21" s="7"/>
      <c r="B21" s="7" t="s">
        <v>19</v>
      </c>
      <c r="C21" s="1" t="str">
        <f>IFERROR(__xludf.DUMMYFUNCTION("GOOGLETRANSLATE(B21,""en"",""nl"")"),"Website")</f>
        <v>Website</v>
      </c>
      <c r="D21" s="1" t="str">
        <f>IFERROR(__xludf.DUMMYFUNCTION("GOOGLETRANSLATE($B21,""en"",""fr"")"),"Site web")</f>
        <v>Site web</v>
      </c>
      <c r="E21" s="1" t="str">
        <f>IFERROR(__xludf.DUMMYFUNCTION("GOOGLETRANSLATE($B21,""en"",""de"")"),"Webseite")</f>
        <v>Webseite</v>
      </c>
      <c r="F21" s="1" t="str">
        <f>IFERROR(__xludf.DUMMYFUNCTION("GOOGLETRANSLATE($B21,""en"",""es"")"),"Sitio web")</f>
        <v>Sitio web</v>
      </c>
      <c r="G21" s="1" t="str">
        <f>IFERROR(__xludf.DUMMYFUNCTION("GOOGLETRANSLATE($B21,""en"",""it"")"),"Sito web")</f>
        <v>Sito web</v>
      </c>
    </row>
    <row r="22">
      <c r="A22" s="7"/>
      <c r="B22" s="7" t="s">
        <v>20</v>
      </c>
      <c r="C22" s="1" t="str">
        <f>IFERROR(__xludf.DUMMYFUNCTION("GOOGLETRANSLATE(B22,""en"",""nl"")"),"BTW-nummer van de contactpersoon")</f>
        <v>BTW-nummer van de contactpersoon</v>
      </c>
      <c r="D22" s="1" t="str">
        <f>IFERROR(__xludf.DUMMYFUNCTION("GOOGLETRANSLATE($B22,""en"",""fr"")"),"Numéro de TVA du contact")</f>
        <v>Numéro de TVA du contact</v>
      </c>
      <c r="E22" s="1" t="str">
        <f>IFERROR(__xludf.DUMMYFUNCTION("GOOGLETRANSLATE($B22,""en"",""de"")"),"Umsatzsteuer-Identifikationsnummer des Ansprechpartners")</f>
        <v>Umsatzsteuer-Identifikationsnummer des Ansprechpartners</v>
      </c>
      <c r="F22" s="1" t="str">
        <f>IFERROR(__xludf.DUMMYFUNCTION("GOOGLETRANSLATE($B22,""en"",""es"")"),"Número de IVA del contacto")</f>
        <v>Número de IVA del contacto</v>
      </c>
      <c r="G22" s="1" t="str">
        <f>IFERROR(__xludf.DUMMYFUNCTION("GOOGLETRANSLATE($B22,""en"",""it"")"),"Partita IVA del contatto")</f>
        <v>Partita IVA del contatto</v>
      </c>
    </row>
    <row r="23">
      <c r="A23" s="7"/>
      <c r="B23" s="7" t="s">
        <v>21</v>
      </c>
      <c r="C23" s="1" t="str">
        <f>IFERROR(__xludf.DUMMYFUNCTION("GOOGLETRANSLATE(B23,""en"",""nl"")"),"Nationaal identificatienummer")</f>
        <v>Nationaal identificatienummer</v>
      </c>
      <c r="D23" s="1" t="str">
        <f>IFERROR(__xludf.DUMMYFUNCTION("GOOGLETRANSLATE($B23,""en"",""fr"")"),"Numéro d'identification national")</f>
        <v>Numéro d'identification national</v>
      </c>
      <c r="E23" s="1" t="str">
        <f>IFERROR(__xludf.DUMMYFUNCTION("GOOGLETRANSLATE($B23,""en"",""de"")"),"Nationale Identifikationsnummer")</f>
        <v>Nationale Identifikationsnummer</v>
      </c>
      <c r="F23" s="1" t="str">
        <f>IFERROR(__xludf.DUMMYFUNCTION("GOOGLETRANSLATE($B23,""en"",""es"")"),"Número de identificación nacional")</f>
        <v>Número de identificación nacional</v>
      </c>
      <c r="G23" s="1" t="str">
        <f>IFERROR(__xludf.DUMMYFUNCTION("GOOGLETRANSLATE($B23,""en"",""it"")"),"Numero di identificazione nazionale")</f>
        <v>Numero di identificazione nazionale</v>
      </c>
    </row>
    <row r="24">
      <c r="A24" s="7"/>
      <c r="B24" s="7" t="s">
        <v>22</v>
      </c>
      <c r="C24" s="1" t="str">
        <f>IFERROR(__xludf.DUMMYFUNCTION("GOOGLETRANSLATE(B24,""en"",""nl"")"),"Actief")</f>
        <v>Actief</v>
      </c>
      <c r="D24" s="1" t="str">
        <f>IFERROR(__xludf.DUMMYFUNCTION("GOOGLETRANSLATE($B24,""en"",""fr"")"),"Actif")</f>
        <v>Actif</v>
      </c>
      <c r="E24" s="1" t="str">
        <f>IFERROR(__xludf.DUMMYFUNCTION("GOOGLETRANSLATE($B24,""en"",""de"")"),"Aktiv")</f>
        <v>Aktiv</v>
      </c>
      <c r="F24" s="1" t="str">
        <f>IFERROR(__xludf.DUMMYFUNCTION("GOOGLETRANSLATE($B24,""en"",""es"")"),"Activo")</f>
        <v>Activo</v>
      </c>
      <c r="G24" s="1" t="str">
        <f>IFERROR(__xludf.DUMMYFUNCTION("GOOGLETRANSLATE($B24,""en"",""it"")"),"Attivo")</f>
        <v>Attivo</v>
      </c>
    </row>
    <row r="25">
      <c r="A25" s="7"/>
      <c r="B25" s="7" t="s">
        <v>23</v>
      </c>
      <c r="C25" s="1" t="str">
        <f>IFERROR(__xludf.DUMMYFUNCTION("GOOGLETRANSLATE(B25,""en"",""nl"")"),"Tags")</f>
        <v>Tags</v>
      </c>
      <c r="D25" s="1" t="str">
        <f>IFERROR(__xludf.DUMMYFUNCTION("GOOGLETRANSLATE($B25,""en"",""fr"")"),"Étiquettes")</f>
        <v>Étiquettes</v>
      </c>
      <c r="E25" s="1" t="str">
        <f>IFERROR(__xludf.DUMMYFUNCTION("GOOGLETRANSLATE($B25,""en"",""de"")"),"Tags")</f>
        <v>Tags</v>
      </c>
      <c r="F25" s="1" t="str">
        <f>IFERROR(__xludf.DUMMYFUNCTION("GOOGLETRANSLATE($B25,""en"",""es"")"),"Etiquetas")</f>
        <v>Etiquetas</v>
      </c>
      <c r="G25" s="1" t="str">
        <f>IFERROR(__xludf.DUMMYFUNCTION("GOOGLETRANSLATE($B25,""en"",""it"")"),"Etichette")</f>
        <v>Etichette</v>
      </c>
    </row>
    <row r="26">
      <c r="A26" s="7"/>
      <c r="B26" s="7" t="s">
        <v>24</v>
      </c>
      <c r="C26" s="1" t="str">
        <f>IFERROR(__xludf.DUMMYFUNCTION("GOOGLETRANSLATE(B26,""en"",""nl"")"),"Prijslijst")</f>
        <v>Prijslijst</v>
      </c>
      <c r="D26" s="1" t="str">
        <f>IFERROR(__xludf.DUMMYFUNCTION("GOOGLETRANSLATE($B26,""en"",""fr"")"),"Liste de prix")</f>
        <v>Liste de prix</v>
      </c>
      <c r="E26" s="1" t="str">
        <f>IFERROR(__xludf.DUMMYFUNCTION("GOOGLETRANSLATE($B26,""en"",""de"")"),"Preisliste")</f>
        <v>Preisliste</v>
      </c>
      <c r="F26" s="1" t="str">
        <f>IFERROR(__xludf.DUMMYFUNCTION("GOOGLETRANSLATE($B26,""en"",""es"")"),"Lista de precios")</f>
        <v>Lista de precios</v>
      </c>
      <c r="G26" s="1" t="str">
        <f>IFERROR(__xludf.DUMMYFUNCTION("GOOGLETRANSLATE($B26,""en"",""it"")"),"Listino prezzi")</f>
        <v>Listino prezzi</v>
      </c>
    </row>
    <row r="27">
      <c r="A27" s="7"/>
      <c r="B27" s="7" t="s">
        <v>25</v>
      </c>
      <c r="C27" s="1" t="str">
        <f>IFERROR(__xludf.DUMMYFUNCTION("GOOGLETRANSLATE(B27,""en"",""nl"")"),"IBAN-rekeningnummer")</f>
        <v>IBAN-rekeningnummer</v>
      </c>
      <c r="D27" s="1" t="str">
        <f>IFERROR(__xludf.DUMMYFUNCTION("GOOGLETRANSLATE($B27,""en"",""fr"")"),"Numéro de compte IBAN")</f>
        <v>Numéro de compte IBAN</v>
      </c>
      <c r="E27" s="1" t="str">
        <f>IFERROR(__xludf.DUMMYFUNCTION("GOOGLETRANSLATE($B27,""en"",""de"")"),"IBAN-Kontonummer")</f>
        <v>IBAN-Kontonummer</v>
      </c>
      <c r="F27" s="1" t="str">
        <f>IFERROR(__xludf.DUMMYFUNCTION("GOOGLETRANSLATE($B27,""en"",""es"")"),"Número de cuenta IBAN")</f>
        <v>Número de cuenta IBAN</v>
      </c>
      <c r="G27" s="1" t="str">
        <f>IFERROR(__xludf.DUMMYFUNCTION("GOOGLETRANSLATE($B27,""en"",""it"")"),"Numero di conto IBAN")</f>
        <v>Numero di conto IBAN</v>
      </c>
    </row>
    <row r="28">
      <c r="A28" s="7"/>
      <c r="B28" s="7" t="s">
        <v>26</v>
      </c>
      <c r="C28" s="1" t="str">
        <f>IFERROR(__xludf.DUMMYFUNCTION("GOOGLETRANSLATE(B28,""en"",""nl"")"),"BIC - SWIFT")</f>
        <v>BIC - SWIFT</v>
      </c>
      <c r="D28" s="1" t="str">
        <f>IFERROR(__xludf.DUMMYFUNCTION("GOOGLETRANSLATE($B28,""en"",""fr"")"),"BIC - SWIFT")</f>
        <v>BIC - SWIFT</v>
      </c>
      <c r="E28" s="1" t="str">
        <f>IFERROR(__xludf.DUMMYFUNCTION("GOOGLETRANSLATE($B28,""en"",""de"")"),"BIC - SWIFT")</f>
        <v>BIC - SWIFT</v>
      </c>
      <c r="F28" s="1" t="str">
        <f>IFERROR(__xludf.DUMMYFUNCTION("GOOGLETRANSLATE($B28,""en"",""es"")"),"BIC - SWIFT")</f>
        <v>BIC - SWIFT</v>
      </c>
      <c r="G28" s="1" t="str">
        <f>IFERROR(__xludf.DUMMYFUNCTION("GOOGLETRANSLATE($B28,""en"",""it"")"),"BIC - SWIFT")</f>
        <v>BIC - SWIFT</v>
      </c>
    </row>
    <row r="29">
      <c r="A29" s="7"/>
      <c r="B29" s="7" t="s">
        <v>27</v>
      </c>
      <c r="C29" s="1" t="str">
        <f>IFERROR(__xludf.DUMMYFUNCTION("GOOGLETRANSLATE(B29,""en"",""nl"")"),"Betalingsvoorwaarden")</f>
        <v>Betalingsvoorwaarden</v>
      </c>
      <c r="D29" s="1" t="str">
        <f>IFERROR(__xludf.DUMMYFUNCTION("GOOGLETRANSLATE($B29,""en"",""fr"")"),"Conditions de paiement")</f>
        <v>Conditions de paiement</v>
      </c>
      <c r="E29" s="1" t="str">
        <f>IFERROR(__xludf.DUMMYFUNCTION("GOOGLETRANSLATE($B29,""en"",""de"")"),"Zahlungsbedingungen")</f>
        <v>Zahlungsbedingungen</v>
      </c>
      <c r="F29" s="1" t="str">
        <f>IFERROR(__xludf.DUMMYFUNCTION("GOOGLETRANSLATE($B29,""en"",""es"")"),"Condiciones de pago")</f>
        <v>Condiciones de pago</v>
      </c>
      <c r="G29" s="1" t="str">
        <f>IFERROR(__xludf.DUMMYFUNCTION("GOOGLETRANSLATE($B29,""en"",""it"")"),"Termini di pagamento")</f>
        <v>Termini di pagamento</v>
      </c>
    </row>
    <row r="30">
      <c r="A30" s="7"/>
      <c r="B30" s="7" t="s">
        <v>28</v>
      </c>
      <c r="C30" s="1" t="str">
        <f>IFERROR(__xludf.DUMMYFUNCTION("GOOGLETRANSLATE(B30,""en"",""nl"")"),"Externe ID")</f>
        <v>Externe ID</v>
      </c>
      <c r="D30" s="1" t="str">
        <f>IFERROR(__xludf.DUMMYFUNCTION("GOOGLETRANSLATE($B30,""en"",""fr"")"),"ID externe")</f>
        <v>ID externe</v>
      </c>
      <c r="E30" s="1" t="str">
        <f>IFERROR(__xludf.DUMMYFUNCTION("GOOGLETRANSLATE($B30,""en"",""de"")"),"Externe ID")</f>
        <v>Externe ID</v>
      </c>
      <c r="F30" s="1" t="str">
        <f>IFERROR(__xludf.DUMMYFUNCTION("GOOGLETRANSLATE($B30,""en"",""es"")"),"ID externo")</f>
        <v>ID externo</v>
      </c>
      <c r="G30" s="1" t="str">
        <f>IFERROR(__xludf.DUMMYFUNCTION("GOOGLETRANSLATE($B30,""en"",""it"")"),"ID")</f>
        <v>ID</v>
      </c>
    </row>
    <row r="31">
      <c r="A31" s="7"/>
      <c r="B31" s="7" t="s">
        <v>29</v>
      </c>
      <c r="C31" s="1" t="str">
        <f>IFERROR(__xludf.DUMMYFUNCTION("GOOGLETRANSLATE(B31,""en"",""nl"")"),"Marketingmails waarvoor je je hebt aangemeld")</f>
        <v>Marketingmails waarvoor je je hebt aangemeld</v>
      </c>
      <c r="D31" s="1" t="str">
        <f>IFERROR(__xludf.DUMMYFUNCTION("GOOGLETRANSLATE($B31,""en"",""fr"")"),"Courriels marketing opt-in")</f>
        <v>Courriels marketing opt-in</v>
      </c>
      <c r="E31" s="1" t="str">
        <f>IFERROR(__xludf.DUMMYFUNCTION("GOOGLETRANSLATE($B31,""en"",""de"")"),"Opt-in-Marketing-E-Mails")</f>
        <v>Opt-in-Marketing-E-Mails</v>
      </c>
      <c r="F31" s="1" t="str">
        <f>IFERROR(__xludf.DUMMYFUNCTION("GOOGLETRANSLATE($B31,""en"",""es"")"),"Correos electrónicos de marketing con suscripción voluntaria")</f>
        <v>Correos electrónicos de marketing con suscripción voluntaria</v>
      </c>
      <c r="G31" s="1" t="str">
        <f>IFERROR(__xludf.DUMMYFUNCTION("GOOGLETRANSLATE($B31,""en"",""it"")"),"Email di marketing a cui si aderisce")</f>
        <v>Email di marketing a cui si aderisce</v>
      </c>
    </row>
    <row r="32">
      <c r="A32" s="7"/>
      <c r="B32" s="8" t="s">
        <v>30</v>
      </c>
      <c r="C32" s="1" t="str">
        <f>IFERROR(__xludf.DUMMYFUNCTION("GOOGLETRANSLATE(B32,""en"",""nl"")"),"Bezorgadres: Naam")</f>
        <v>Bezorgadres: Naam</v>
      </c>
      <c r="D32" s="1" t="str">
        <f>IFERROR(__xludf.DUMMYFUNCTION("GOOGLETRANSLATE($B32,""en"",""fr"")"),"Adresse de livraison : Nom")</f>
        <v>Adresse de livraison : Nom</v>
      </c>
      <c r="E32" s="1" t="str">
        <f>IFERROR(__xludf.DUMMYFUNCTION("GOOGLETRANSLATE($B32,""en"",""de"")"),"Lieferadresse: Name")</f>
        <v>Lieferadresse: Name</v>
      </c>
      <c r="F32" s="1" t="str">
        <f>IFERROR(__xludf.DUMMYFUNCTION("GOOGLETRANSLATE($B32,""en"",""es"")"),"Dirección de entrega: Nombre")</f>
        <v>Dirección de entrega: Nombre</v>
      </c>
      <c r="G32" s="1" t="str">
        <f>IFERROR(__xludf.DUMMYFUNCTION("GOOGLETRANSLATE($B32,""en"",""it"")"),"Indirizzo di consegna: Nome")</f>
        <v>Indirizzo di consegna: Nome</v>
      </c>
    </row>
    <row r="33">
      <c r="A33" s="7"/>
      <c r="B33" s="8" t="s">
        <v>31</v>
      </c>
      <c r="C33" s="1" t="str">
        <f>IFERROR(__xludf.DUMMYFUNCTION("GOOGLETRANSLATE(B33,""en"",""nl"")"),"Bezorgadres: Straat")</f>
        <v>Bezorgadres: Straat</v>
      </c>
      <c r="D33" s="1" t="str">
        <f>IFERROR(__xludf.DUMMYFUNCTION("GOOGLETRANSLATE($B33,""en"",""fr"")"),"Adresse de livraison : Rue")</f>
        <v>Adresse de livraison : Rue</v>
      </c>
      <c r="E33" s="1" t="str">
        <f>IFERROR(__xludf.DUMMYFUNCTION("GOOGLETRANSLATE($B33,""en"",""de"")"),"Lieferadresse: Straße")</f>
        <v>Lieferadresse: Straße</v>
      </c>
      <c r="F33" s="1" t="str">
        <f>IFERROR(__xludf.DUMMYFUNCTION("GOOGLETRANSLATE($B33,""en"",""es"")"),"Dirección de entrega: Calle")</f>
        <v>Dirección de entrega: Calle</v>
      </c>
      <c r="G33" s="1" t="str">
        <f>IFERROR(__xludf.DUMMYFUNCTION("GOOGLETRANSLATE($B33,""en"",""it"")"),"Indirizzo di consegna: Via")</f>
        <v>Indirizzo di consegna: Via</v>
      </c>
    </row>
    <row r="34">
      <c r="A34" s="7"/>
      <c r="B34" s="8" t="s">
        <v>32</v>
      </c>
      <c r="C34" s="1" t="str">
        <f>IFERROR(__xludf.DUMMYFUNCTION("GOOGLETRANSLATE(B34,""en"",""nl"")"),"Bezorgadres: Nummer")</f>
        <v>Bezorgadres: Nummer</v>
      </c>
      <c r="D34" s="1" t="str">
        <f>IFERROR(__xludf.DUMMYFUNCTION("GOOGLETRANSLATE($B34,""en"",""fr"")"),"Adresse de livraison : Numéro")</f>
        <v>Adresse de livraison : Numéro</v>
      </c>
      <c r="E34" s="1" t="str">
        <f>IFERROR(__xludf.DUMMYFUNCTION("GOOGLETRANSLATE($B34,""en"",""de"")"),"Lieferadresse: Nummer")</f>
        <v>Lieferadresse: Nummer</v>
      </c>
      <c r="F34" s="1" t="str">
        <f>IFERROR(__xludf.DUMMYFUNCTION("GOOGLETRANSLATE($B34,""en"",""es"")"),"Dirección de entrega: Número")</f>
        <v>Dirección de entrega: Número</v>
      </c>
      <c r="G34" s="1" t="str">
        <f>IFERROR(__xludf.DUMMYFUNCTION("GOOGLETRANSLATE($B34,""en"",""it"")"),"Indirizzo di consegna: Numero")</f>
        <v>Indirizzo di consegna: Numero</v>
      </c>
    </row>
    <row r="35">
      <c r="A35" s="7"/>
      <c r="B35" s="8" t="s">
        <v>33</v>
      </c>
      <c r="C35" s="1" t="str">
        <f>IFERROR(__xludf.DUMMYFUNCTION("GOOGLETRANSLATE(B35,""en"",""nl"")"),"Bezorgadres: Straat + Huisnummer")</f>
        <v>Bezorgadres: Straat + Huisnummer</v>
      </c>
      <c r="D35" s="1" t="str">
        <f>IFERROR(__xludf.DUMMYFUNCTION("GOOGLETRANSLATE($B35,""en"",""fr"")"),"Adresse de livraison : Rue + Numéro")</f>
        <v>Adresse de livraison : Rue + Numéro</v>
      </c>
      <c r="E35" s="1" t="str">
        <f>IFERROR(__xludf.DUMMYFUNCTION("GOOGLETRANSLATE($B35,""en"",""de"")"),"Lieferadresse: Straße + Hausnummer")</f>
        <v>Lieferadresse: Straße + Hausnummer</v>
      </c>
      <c r="F35" s="1" t="str">
        <f>IFERROR(__xludf.DUMMYFUNCTION("GOOGLETRANSLATE($B35,""en"",""es"")"),"Dirección de entrega: Calle + Número")</f>
        <v>Dirección de entrega: Calle + Número</v>
      </c>
      <c r="G35" s="1" t="str">
        <f>IFERROR(__xludf.DUMMYFUNCTION("GOOGLETRANSLATE($B35,""en"",""it"")"),"Indirizzo di consegna: Via + Numero civico")</f>
        <v>Indirizzo di consegna: Via + Numero civico</v>
      </c>
    </row>
    <row r="36">
      <c r="A36" s="7"/>
      <c r="B36" s="8" t="s">
        <v>34</v>
      </c>
      <c r="C36" s="1" t="str">
        <f>IFERROR(__xludf.DUMMYFUNCTION("GOOGLETRANSLATE(B36,""en"",""nl"")"),"Bezorgadres: Postcode")</f>
        <v>Bezorgadres: Postcode</v>
      </c>
      <c r="D36" s="1" t="str">
        <f>IFERROR(__xludf.DUMMYFUNCTION("GOOGLETRANSLATE($B36,""en"",""fr"")"),"Adresse de livraison : Code postal")</f>
        <v>Adresse de livraison : Code postal</v>
      </c>
      <c r="E36" s="1" t="str">
        <f>IFERROR(__xludf.DUMMYFUNCTION("GOOGLETRANSLATE($B36,""en"",""de"")"),"Lieferadresse: Postleitzahl")</f>
        <v>Lieferadresse: Postleitzahl</v>
      </c>
      <c r="F36" s="1" t="str">
        <f>IFERROR(__xludf.DUMMYFUNCTION("GOOGLETRANSLATE($B36,""en"",""es"")"),"Dirección de entrega: Código postal")</f>
        <v>Dirección de entrega: Código postal</v>
      </c>
      <c r="G36" s="1" t="str">
        <f>IFERROR(__xludf.DUMMYFUNCTION("GOOGLETRANSLATE($B36,""en"",""it"")"),"Indirizzo di consegna: Codice postale")</f>
        <v>Indirizzo di consegna: Codice postale</v>
      </c>
    </row>
    <row r="37">
      <c r="A37" s="7"/>
      <c r="B37" s="8" t="s">
        <v>35</v>
      </c>
      <c r="C37" s="1" t="str">
        <f>IFERROR(__xludf.DUMMYFUNCTION("GOOGLETRANSLATE(B37,""en"",""nl"")"),"Bezorgadres: Plaats")</f>
        <v>Bezorgadres: Plaats</v>
      </c>
      <c r="D37" s="1" t="str">
        <f>IFERROR(__xludf.DUMMYFUNCTION("GOOGLETRANSLATE($B37,""en"",""fr"")"),"Adresse de livraison : Ville")</f>
        <v>Adresse de livraison : Ville</v>
      </c>
      <c r="E37" s="1" t="str">
        <f>IFERROR(__xludf.DUMMYFUNCTION("GOOGLETRANSLATE($B37,""en"",""de"")"),"Lieferadresse: Stadt")</f>
        <v>Lieferadresse: Stadt</v>
      </c>
      <c r="F37" s="1" t="str">
        <f>IFERROR(__xludf.DUMMYFUNCTION("GOOGLETRANSLATE($B37,""en"",""es"")"),"Dirección de entrega: Ciudad")</f>
        <v>Dirección de entrega: Ciudad</v>
      </c>
      <c r="G37" s="1" t="str">
        <f>IFERROR(__xludf.DUMMYFUNCTION("GOOGLETRANSLATE($B37,""en"",""it"")"),"Indirizzo di consegna: Città")</f>
        <v>Indirizzo di consegna: Città</v>
      </c>
    </row>
    <row r="38">
      <c r="A38" s="7"/>
      <c r="B38" s="8" t="s">
        <v>36</v>
      </c>
      <c r="C38" s="1" t="str">
        <f>IFERROR(__xludf.DUMMYFUNCTION("GOOGLETRANSLATE(B38,""en"",""nl"")"),"Bezorgadres: Land")</f>
        <v>Bezorgadres: Land</v>
      </c>
      <c r="D38" s="1" t="str">
        <f>IFERROR(__xludf.DUMMYFUNCTION("GOOGLETRANSLATE($B38,""en"",""fr"")"),"Adresse de livraison : Pays")</f>
        <v>Adresse de livraison : Pays</v>
      </c>
      <c r="E38" s="1" t="str">
        <f>IFERROR(__xludf.DUMMYFUNCTION("GOOGLETRANSLATE($B38,""en"",""de"")"),"Lieferadresse: Land")</f>
        <v>Lieferadresse: Land</v>
      </c>
      <c r="F38" s="1" t="str">
        <f>IFERROR(__xludf.DUMMYFUNCTION("GOOGLETRANSLATE($B38,""en"",""es"")"),"Dirección de entrega: País")</f>
        <v>Dirección de entrega: País</v>
      </c>
      <c r="G38" s="1" t="str">
        <f>IFERROR(__xludf.DUMMYFUNCTION("GOOGLETRANSLATE($B38,""en"",""it"")"),"Indirizzo di consegna: Paese")</f>
        <v>Indirizzo di consegna: Paese</v>
      </c>
    </row>
    <row r="39">
      <c r="A39" s="7"/>
      <c r="B39" s="8" t="s">
        <v>37</v>
      </c>
      <c r="C39" s="1" t="str">
        <f>IFERROR(__xludf.DUMMYFUNCTION("GOOGLETRANSLATE(B39,""en"",""nl"")"),"Bezorgadres: Provincie")</f>
        <v>Bezorgadres: Provincie</v>
      </c>
      <c r="D39" s="1" t="str">
        <f>IFERROR(__xludf.DUMMYFUNCTION("GOOGLETRANSLATE($B39,""en"",""fr"")"),"Adresse de livraison : Province")</f>
        <v>Adresse de livraison : Province</v>
      </c>
      <c r="E39" s="1" t="str">
        <f>IFERROR(__xludf.DUMMYFUNCTION("GOOGLETRANSLATE($B39,""en"",""de"")"),"Lieferadresse: Provinz")</f>
        <v>Lieferadresse: Provinz</v>
      </c>
      <c r="F39" s="1" t="str">
        <f>IFERROR(__xludf.DUMMYFUNCTION("GOOGLETRANSLATE($B39,""en"",""es"")"),"Dirección de entrega: Provincia")</f>
        <v>Dirección de entrega: Provincia</v>
      </c>
      <c r="G39" s="1" t="str">
        <f>IFERROR(__xludf.DUMMYFUNCTION("GOOGLETRANSLATE($B39,""en"",""it"")"),"Indirizzo di consegna: Provincia")</f>
        <v>Indirizzo di consegna: Provincia</v>
      </c>
    </row>
    <row r="40">
      <c r="A40" s="7"/>
      <c r="B40" s="8" t="s">
        <v>38</v>
      </c>
      <c r="C40" s="1" t="str">
        <f>IFERROR(__xludf.DUMMYFUNCTION("GOOGLETRANSLATE(B40,""en"",""nl"")"),"Factuuradres: Naam")</f>
        <v>Factuuradres: Naam</v>
      </c>
      <c r="D40" s="1" t="str">
        <f>IFERROR(__xludf.DUMMYFUNCTION("GOOGLETRANSLATE($B40,""en"",""fr"")"),"Adresse de facturation : Nom")</f>
        <v>Adresse de facturation : Nom</v>
      </c>
      <c r="E40" s="1" t="str">
        <f>IFERROR(__xludf.DUMMYFUNCTION("GOOGLETRANSLATE($B40,""en"",""de"")"),"Rechnungsadresse: Name")</f>
        <v>Rechnungsadresse: Name</v>
      </c>
      <c r="F40" s="1" t="str">
        <f>IFERROR(__xludf.DUMMYFUNCTION("GOOGLETRANSLATE($B40,""en"",""es"")"),"Dirección de facturación: Nombre")</f>
        <v>Dirección de facturación: Nombre</v>
      </c>
      <c r="G40" s="1" t="str">
        <f>IFERROR(__xludf.DUMMYFUNCTION("GOOGLETRANSLATE($B40,""en"",""it"")"),"Indirizzo di fatturazione: Nome")</f>
        <v>Indirizzo di fatturazione: Nome</v>
      </c>
    </row>
    <row r="41">
      <c r="A41" s="7"/>
      <c r="B41" s="8" t="s">
        <v>39</v>
      </c>
      <c r="C41" s="1" t="str">
        <f>IFERROR(__xludf.DUMMYFUNCTION("GOOGLETRANSLATE(B41,""en"",""nl"")"),"Factuuradres: Straat")</f>
        <v>Factuuradres: Straat</v>
      </c>
      <c r="D41" s="1" t="str">
        <f>IFERROR(__xludf.DUMMYFUNCTION("GOOGLETRANSLATE($B41,""en"",""fr"")"),"Adresse de facturation : Rue")</f>
        <v>Adresse de facturation : Rue</v>
      </c>
      <c r="E41" s="1" t="str">
        <f>IFERROR(__xludf.DUMMYFUNCTION("GOOGLETRANSLATE($B41,""en"",""de"")"),"Rechnungsadresse: Straße")</f>
        <v>Rechnungsadresse: Straße</v>
      </c>
      <c r="F41" s="1" t="str">
        <f>IFERROR(__xludf.DUMMYFUNCTION("GOOGLETRANSLATE($B41,""en"",""es"")"),"Dirección de facturación: Calle")</f>
        <v>Dirección de facturación: Calle</v>
      </c>
      <c r="G41" s="1" t="str">
        <f>IFERROR(__xludf.DUMMYFUNCTION("GOOGLETRANSLATE($B41,""en"",""it"")"),"Indirizzo di fatturazione: Via")</f>
        <v>Indirizzo di fatturazione: Via</v>
      </c>
    </row>
    <row r="42">
      <c r="A42" s="7"/>
      <c r="B42" s="8" t="s">
        <v>40</v>
      </c>
      <c r="C42" s="1" t="str">
        <f>IFERROR(__xludf.DUMMYFUNCTION("GOOGLETRANSLATE(B42,""en"",""nl"")"),"Factuuradres: Nummer")</f>
        <v>Factuuradres: Nummer</v>
      </c>
      <c r="D42" s="1" t="str">
        <f>IFERROR(__xludf.DUMMYFUNCTION("GOOGLETRANSLATE($B42,""en"",""fr"")"),"Adresse de facturation : Numéro")</f>
        <v>Adresse de facturation : Numéro</v>
      </c>
      <c r="E42" s="1" t="str">
        <f>IFERROR(__xludf.DUMMYFUNCTION("GOOGLETRANSLATE($B42,""en"",""de"")"),"Rechnungsadresse: Nummer")</f>
        <v>Rechnungsadresse: Nummer</v>
      </c>
      <c r="F42" s="1" t="str">
        <f>IFERROR(__xludf.DUMMYFUNCTION("GOOGLETRANSLATE($B42,""en"",""es"")"),"Dirección de facturación: Número")</f>
        <v>Dirección de facturación: Número</v>
      </c>
      <c r="G42" s="1" t="str">
        <f>IFERROR(__xludf.DUMMYFUNCTION("GOOGLETRANSLATE($B42,""en"",""it"")"),"Indirizzo di fatturazione: Numero")</f>
        <v>Indirizzo di fatturazione: Numero</v>
      </c>
    </row>
    <row r="43">
      <c r="A43" s="7"/>
      <c r="B43" s="8" t="s">
        <v>41</v>
      </c>
      <c r="C43" s="1" t="str">
        <f>IFERROR(__xludf.DUMMYFUNCTION("GOOGLETRANSLATE(B43,""en"",""nl"")"),"Factuuradres: Straat + Huisnummer")</f>
        <v>Factuuradres: Straat + Huisnummer</v>
      </c>
      <c r="D43" s="1" t="str">
        <f>IFERROR(__xludf.DUMMYFUNCTION("GOOGLETRANSLATE($B43,""en"",""fr"")"),"Adresse de facturation : Rue + Numéro")</f>
        <v>Adresse de facturation : Rue + Numéro</v>
      </c>
      <c r="E43" s="1" t="str">
        <f>IFERROR(__xludf.DUMMYFUNCTION("GOOGLETRANSLATE($B43,""en"",""de"")"),"Rechnungsadresse: Straße + Hausnummer")</f>
        <v>Rechnungsadresse: Straße + Hausnummer</v>
      </c>
      <c r="F43" s="1" t="str">
        <f>IFERROR(__xludf.DUMMYFUNCTION("GOOGLETRANSLATE($B43,""en"",""es"")"),"Dirección de facturación: Calle + Número")</f>
        <v>Dirección de facturación: Calle + Número</v>
      </c>
      <c r="G43" s="1" t="str">
        <f>IFERROR(__xludf.DUMMYFUNCTION("GOOGLETRANSLATE($B43,""en"",""it"")"),"Indirizzo di fatturazione: Via + Numero civico")</f>
        <v>Indirizzo di fatturazione: Via + Numero civico</v>
      </c>
    </row>
    <row r="44">
      <c r="A44" s="7"/>
      <c r="B44" s="8" t="s">
        <v>42</v>
      </c>
      <c r="C44" s="1" t="str">
        <f>IFERROR(__xludf.DUMMYFUNCTION("GOOGLETRANSLATE(B44,""en"",""nl"")"),"Factuuradres: Postcode")</f>
        <v>Factuuradres: Postcode</v>
      </c>
      <c r="D44" s="1" t="str">
        <f>IFERROR(__xludf.DUMMYFUNCTION("GOOGLETRANSLATE($B44,""en"",""fr"")"),"Adresse de facturation : Code postal")</f>
        <v>Adresse de facturation : Code postal</v>
      </c>
      <c r="E44" s="1" t="str">
        <f>IFERROR(__xludf.DUMMYFUNCTION("GOOGLETRANSLATE($B44,""en"",""de"")"),"Rechnungsadresse: Postleitzahl")</f>
        <v>Rechnungsadresse: Postleitzahl</v>
      </c>
      <c r="F44" s="1" t="str">
        <f>IFERROR(__xludf.DUMMYFUNCTION("GOOGLETRANSLATE($B44,""en"",""es"")"),"Dirección de facturación: Código postal")</f>
        <v>Dirección de facturación: Código postal</v>
      </c>
      <c r="G44" s="1" t="str">
        <f>IFERROR(__xludf.DUMMYFUNCTION("GOOGLETRANSLATE($B44,""en"",""it"")"),"Indirizzo di fatturazione: Codice postale")</f>
        <v>Indirizzo di fatturazione: Codice postale</v>
      </c>
    </row>
    <row r="45">
      <c r="A45" s="7"/>
      <c r="B45" s="8" t="s">
        <v>43</v>
      </c>
      <c r="C45" s="1" t="str">
        <f>IFERROR(__xludf.DUMMYFUNCTION("GOOGLETRANSLATE(B45,""en"",""nl"")"),"Factuuradres: Plaats")</f>
        <v>Factuuradres: Plaats</v>
      </c>
      <c r="D45" s="1" t="str">
        <f>IFERROR(__xludf.DUMMYFUNCTION("GOOGLETRANSLATE($B45,""en"",""fr"")"),"Adresse de facturation : Ville")</f>
        <v>Adresse de facturation : Ville</v>
      </c>
      <c r="E45" s="1" t="str">
        <f>IFERROR(__xludf.DUMMYFUNCTION("GOOGLETRANSLATE($B45,""en"",""de"")"),"Rechnungsadresse: Stadt")</f>
        <v>Rechnungsadresse: Stadt</v>
      </c>
      <c r="F45" s="1" t="str">
        <f>IFERROR(__xludf.DUMMYFUNCTION("GOOGLETRANSLATE($B45,""en"",""es"")"),"Dirección de facturación: Ciudad")</f>
        <v>Dirección de facturación: Ciudad</v>
      </c>
      <c r="G45" s="1" t="str">
        <f>IFERROR(__xludf.DUMMYFUNCTION("GOOGLETRANSLATE($B45,""en"",""it"")"),"Indirizzo di fatturazione: Città")</f>
        <v>Indirizzo di fatturazione: Città</v>
      </c>
    </row>
    <row r="46">
      <c r="A46" s="7"/>
      <c r="B46" s="8" t="s">
        <v>44</v>
      </c>
      <c r="C46" s="1" t="str">
        <f>IFERROR(__xludf.DUMMYFUNCTION("GOOGLETRANSLATE(B46,""en"",""nl"")"),"Factuuradres: Land")</f>
        <v>Factuuradres: Land</v>
      </c>
      <c r="D46" s="1" t="str">
        <f>IFERROR(__xludf.DUMMYFUNCTION("GOOGLETRANSLATE($B46,""en"",""fr"")"),"Adresse de facturation : Pays")</f>
        <v>Adresse de facturation : Pays</v>
      </c>
      <c r="E46" s="1" t="str">
        <f>IFERROR(__xludf.DUMMYFUNCTION("GOOGLETRANSLATE($B46,""en"",""de"")"),"Rechnungsadresse: Land")</f>
        <v>Rechnungsadresse: Land</v>
      </c>
      <c r="F46" s="1" t="str">
        <f>IFERROR(__xludf.DUMMYFUNCTION("GOOGLETRANSLATE($B46,""en"",""es"")"),"Dirección de facturación: País")</f>
        <v>Dirección de facturación: País</v>
      </c>
      <c r="G46" s="1" t="str">
        <f>IFERROR(__xludf.DUMMYFUNCTION("GOOGLETRANSLATE($B46,""en"",""it"")"),"Indirizzo di fatturazione: Paese")</f>
        <v>Indirizzo di fatturazione: Paese</v>
      </c>
    </row>
    <row r="47">
      <c r="A47" s="7"/>
      <c r="B47" s="8" t="s">
        <v>45</v>
      </c>
      <c r="C47" s="1" t="str">
        <f>IFERROR(__xludf.DUMMYFUNCTION("GOOGLETRANSLATE(B47,""en"",""nl"")"),"Factuuradres: Provincie")</f>
        <v>Factuuradres: Provincie</v>
      </c>
      <c r="D47" s="1" t="str">
        <f>IFERROR(__xludf.DUMMYFUNCTION("GOOGLETRANSLATE($B47,""en"",""fr"")"),"Adresse de facturation : Province")</f>
        <v>Adresse de facturation : Province</v>
      </c>
      <c r="E47" s="1" t="str">
        <f>IFERROR(__xludf.DUMMYFUNCTION("GOOGLETRANSLATE($B47,""en"",""de"")"),"Rechnungsadresse: Provinz")</f>
        <v>Rechnungsadresse: Provinz</v>
      </c>
      <c r="F47" s="1" t="str">
        <f>IFERROR(__xludf.DUMMYFUNCTION("GOOGLETRANSLATE($B47,""en"",""es"")"),"Dirección de facturación: Provincia")</f>
        <v>Dirección de facturación: Provincia</v>
      </c>
      <c r="G47" s="1" t="str">
        <f>IFERROR(__xludf.DUMMYFUNCTION("GOOGLETRANSLATE($B47,""en"",""it"")"),"Indirizzo di fatturazione: Provincia")</f>
        <v>Indirizzo di fatturazione: Provincia</v>
      </c>
    </row>
    <row r="48">
      <c r="A48" s="7"/>
      <c r="B48" s="8" t="s">
        <v>46</v>
      </c>
      <c r="C48" s="1" t="str">
        <f>IFERROR(__xludf.DUMMYFUNCTION("GOOGLETRANSLATE(B48,""en"",""nl"")"),"Bezoekadres: Naam")</f>
        <v>Bezoekadres: Naam</v>
      </c>
      <c r="D48" s="1" t="str">
        <f>IFERROR(__xludf.DUMMYFUNCTION("GOOGLETRANSLATE($B48,""en"",""fr"")"),"Adresse de visite : Nom")</f>
        <v>Adresse de visite : Nom</v>
      </c>
      <c r="E48" s="1" t="str">
        <f>IFERROR(__xludf.DUMMYFUNCTION("GOOGLETRANSLATE($B48,""en"",""de"")"),"Besucheradresse: Name")</f>
        <v>Besucheradresse: Name</v>
      </c>
      <c r="F48" s="1" t="str">
        <f>IFERROR(__xludf.DUMMYFUNCTION("GOOGLETRANSLATE($B48,""en"",""es"")"),"Dirección de visita: Nombre")</f>
        <v>Dirección de visita: Nombre</v>
      </c>
      <c r="G48" s="1" t="str">
        <f>IFERROR(__xludf.DUMMYFUNCTION("GOOGLETRANSLATE($B48,""en"",""it"")"),"Indirizzo di visita: Nome")</f>
        <v>Indirizzo di visita: Nome</v>
      </c>
    </row>
    <row r="49">
      <c r="A49" s="7"/>
      <c r="B49" s="8" t="s">
        <v>47</v>
      </c>
      <c r="C49" s="1" t="str">
        <f>IFERROR(__xludf.DUMMYFUNCTION("GOOGLETRANSLATE(B49,""en"",""nl"")"),"Bezoekadres: Straat")</f>
        <v>Bezoekadres: Straat</v>
      </c>
      <c r="D49" s="1" t="str">
        <f>IFERROR(__xludf.DUMMYFUNCTION("GOOGLETRANSLATE($B49,""en"",""fr"")"),"Adresse de visite : Rue")</f>
        <v>Adresse de visite : Rue</v>
      </c>
      <c r="E49" s="1" t="str">
        <f>IFERROR(__xludf.DUMMYFUNCTION("GOOGLETRANSLATE($B49,""en"",""de"")"),"Besucheradresse: Straße")</f>
        <v>Besucheradresse: Straße</v>
      </c>
      <c r="F49" s="1" t="str">
        <f>IFERROR(__xludf.DUMMYFUNCTION("GOOGLETRANSLATE($B49,""en"",""es"")"),"Dirección de visita: Calle")</f>
        <v>Dirección de visita: Calle</v>
      </c>
      <c r="G49" s="1" t="str">
        <f>IFERROR(__xludf.DUMMYFUNCTION("GOOGLETRANSLATE($B49,""en"",""it"")"),"Indirizzo di visita: Via")</f>
        <v>Indirizzo di visita: Via</v>
      </c>
    </row>
    <row r="50">
      <c r="A50" s="7"/>
      <c r="B50" s="8" t="s">
        <v>48</v>
      </c>
      <c r="C50" s="1" t="str">
        <f>IFERROR(__xludf.DUMMYFUNCTION("GOOGLETRANSLATE(B50,""en"",""nl"")"),"Bezoekadres: Nummer")</f>
        <v>Bezoekadres: Nummer</v>
      </c>
      <c r="D50" s="1" t="str">
        <f>IFERROR(__xludf.DUMMYFUNCTION("GOOGLETRANSLATE($B50,""en"",""fr"")"),"Adresse de visite : Numéro")</f>
        <v>Adresse de visite : Numéro</v>
      </c>
      <c r="E50" s="1" t="str">
        <f>IFERROR(__xludf.DUMMYFUNCTION("GOOGLETRANSLATE($B50,""en"",""de"")"),"Besucheradresse: Nummer")</f>
        <v>Besucheradresse: Nummer</v>
      </c>
      <c r="F50" s="1" t="str">
        <f>IFERROR(__xludf.DUMMYFUNCTION("GOOGLETRANSLATE($B50,""en"",""es"")"),"Dirección de visita: Número")</f>
        <v>Dirección de visita: Número</v>
      </c>
      <c r="G50" s="1" t="str">
        <f>IFERROR(__xludf.DUMMYFUNCTION("GOOGLETRANSLATE($B50,""en"",""it"")"),"Indirizzo di visita: Numero")</f>
        <v>Indirizzo di visita: Numero</v>
      </c>
    </row>
    <row r="51">
      <c r="A51" s="7"/>
      <c r="B51" s="8" t="s">
        <v>49</v>
      </c>
      <c r="C51" s="1" t="str">
        <f>IFERROR(__xludf.DUMMYFUNCTION("GOOGLETRANSLATE(B51,""en"",""nl"")"),"Bezoekadres: Straat + Huisnummer")</f>
        <v>Bezoekadres: Straat + Huisnummer</v>
      </c>
      <c r="D51" s="1" t="str">
        <f>IFERROR(__xludf.DUMMYFUNCTION("GOOGLETRANSLATE($B51,""en"",""fr"")"),"Adresse de visite : Rue + Numéro")</f>
        <v>Adresse de visite : Rue + Numéro</v>
      </c>
      <c r="E51" s="1" t="str">
        <f>IFERROR(__xludf.DUMMYFUNCTION("GOOGLETRANSLATE($B51,""en"",""de"")"),"Besucheradresse: Straße + Hausnummer")</f>
        <v>Besucheradresse: Straße + Hausnummer</v>
      </c>
      <c r="F51" s="1" t="str">
        <f>IFERROR(__xludf.DUMMYFUNCTION("GOOGLETRANSLATE($B51,""en"",""es"")"),"Dirección de visita: Calle + Número")</f>
        <v>Dirección de visita: Calle + Número</v>
      </c>
      <c r="G51" s="1" t="str">
        <f>IFERROR(__xludf.DUMMYFUNCTION("GOOGLETRANSLATE($B51,""en"",""it"")"),"Indirizzo da visitare: Via + Numero civico")</f>
        <v>Indirizzo da visitare: Via + Numero civico</v>
      </c>
    </row>
    <row r="52">
      <c r="A52" s="7"/>
      <c r="B52" s="8" t="s">
        <v>50</v>
      </c>
      <c r="C52" s="1" t="str">
        <f>IFERROR(__xludf.DUMMYFUNCTION("GOOGLETRANSLATE(B52,""en"",""nl"")"),"Bezoekadres: Postcode")</f>
        <v>Bezoekadres: Postcode</v>
      </c>
      <c r="D52" s="1" t="str">
        <f>IFERROR(__xludf.DUMMYFUNCTION("GOOGLETRANSLATE($B52,""en"",""fr"")"),"Adresse de visite : Code postal")</f>
        <v>Adresse de visite : Code postal</v>
      </c>
      <c r="E52" s="1" t="str">
        <f>IFERROR(__xludf.DUMMYFUNCTION("GOOGLETRANSLATE($B52,""en"",""de"")"),"Besucheradresse: Postleitzahl")</f>
        <v>Besucheradresse: Postleitzahl</v>
      </c>
      <c r="F52" s="1" t="str">
        <f>IFERROR(__xludf.DUMMYFUNCTION("GOOGLETRANSLATE($B52,""en"",""es"")"),"Dirección de visita: Código postal")</f>
        <v>Dirección de visita: Código postal</v>
      </c>
      <c r="G52" s="1" t="str">
        <f>IFERROR(__xludf.DUMMYFUNCTION("GOOGLETRANSLATE($B52,""en"",""it"")"),"Indirizzo da visitare: Codice postale")</f>
        <v>Indirizzo da visitare: Codice postale</v>
      </c>
    </row>
    <row r="53">
      <c r="A53" s="7"/>
      <c r="B53" s="8" t="s">
        <v>51</v>
      </c>
      <c r="C53" s="1" t="str">
        <f>IFERROR(__xludf.DUMMYFUNCTION("GOOGLETRANSLATE(B53,""en"",""nl"")"),"Bezoekadres: Stad")</f>
        <v>Bezoekadres: Stad</v>
      </c>
      <c r="D53" s="1" t="str">
        <f>IFERROR(__xludf.DUMMYFUNCTION("GOOGLETRANSLATE($B53,""en"",""fr"")"),"Adresse de visite : Ville")</f>
        <v>Adresse de visite : Ville</v>
      </c>
      <c r="E53" s="1" t="str">
        <f>IFERROR(__xludf.DUMMYFUNCTION("GOOGLETRANSLATE($B53,""en"",""de"")"),"Besucheradresse: Stadt")</f>
        <v>Besucheradresse: Stadt</v>
      </c>
      <c r="F53" s="1" t="str">
        <f>IFERROR(__xludf.DUMMYFUNCTION("GOOGLETRANSLATE($B53,""en"",""es"")"),"Dirección de visita: Ciudad")</f>
        <v>Dirección de visita: Ciudad</v>
      </c>
      <c r="G53" s="1" t="str">
        <f>IFERROR(__xludf.DUMMYFUNCTION("GOOGLETRANSLATE($B53,""en"",""it"")"),"Indirizzo di visita: Città")</f>
        <v>Indirizzo di visita: Città</v>
      </c>
    </row>
    <row r="54">
      <c r="A54" s="7"/>
      <c r="B54" s="8" t="s">
        <v>52</v>
      </c>
      <c r="C54" s="1" t="str">
        <f>IFERROR(__xludf.DUMMYFUNCTION("GOOGLETRANSLATE(B54,""en"",""nl"")"),"Bezoekadres: Land")</f>
        <v>Bezoekadres: Land</v>
      </c>
      <c r="D54" s="1" t="str">
        <f>IFERROR(__xludf.DUMMYFUNCTION("GOOGLETRANSLATE($B54,""en"",""fr"")"),"Adresse de visite : Pays")</f>
        <v>Adresse de visite : Pays</v>
      </c>
      <c r="E54" s="1" t="str">
        <f>IFERROR(__xludf.DUMMYFUNCTION("GOOGLETRANSLATE($B54,""en"",""de"")"),"Besucheradresse: Land")</f>
        <v>Besucheradresse: Land</v>
      </c>
      <c r="F54" s="1" t="str">
        <f>IFERROR(__xludf.DUMMYFUNCTION("GOOGLETRANSLATE($B54,""en"",""es"")"),"Dirección de visita: País")</f>
        <v>Dirección de visita: País</v>
      </c>
      <c r="G54" s="1" t="str">
        <f>IFERROR(__xludf.DUMMYFUNCTION("GOOGLETRANSLATE($B54,""en"",""it"")"),"Indirizzo di visita: Paese")</f>
        <v>Indirizzo di visita: Paese</v>
      </c>
    </row>
    <row r="55">
      <c r="A55" s="7"/>
      <c r="B55" s="8" t="s">
        <v>53</v>
      </c>
      <c r="C55" s="1" t="str">
        <f>IFERROR(__xludf.DUMMYFUNCTION("GOOGLETRANSLATE(B55,""en"",""nl"")"),"Bezoekadres: Provincie")</f>
        <v>Bezoekadres: Provincie</v>
      </c>
      <c r="D55" s="1" t="str">
        <f>IFERROR(__xludf.DUMMYFUNCTION("GOOGLETRANSLATE($B55,""en"",""fr"")"),"Adresse de visite : Province")</f>
        <v>Adresse de visite : Province</v>
      </c>
      <c r="E55" s="1" t="str">
        <f>IFERROR(__xludf.DUMMYFUNCTION("GOOGLETRANSLATE($B55,""en"",""de"")"),"Besucheradresse: Provinz")</f>
        <v>Besucheradresse: Provinz</v>
      </c>
      <c r="F55" s="1" t="str">
        <f>IFERROR(__xludf.DUMMYFUNCTION("GOOGLETRANSLATE($B55,""en"",""es"")"),"Dirección de visita: Provincia")</f>
        <v>Dirección de visita: Provincia</v>
      </c>
      <c r="G55" s="1" t="str">
        <f>IFERROR(__xludf.DUMMYFUNCTION("GOOGLETRANSLATE($B55,""en"",""it"")"),"Indirizzo di visita: Provincia")</f>
        <v>Indirizzo di visita: Provincia</v>
      </c>
    </row>
    <row r="56">
      <c r="A56" s="6" t="s">
        <v>588</v>
      </c>
      <c r="B56" s="7" t="s">
        <v>54</v>
      </c>
      <c r="C56" s="1" t="str">
        <f>IFERROR(__xludf.DUMMYFUNCTION("GOOGLETRANSLATE(B56,""en"",""nl"")"),"Bedrijf 1: Naam")</f>
        <v>Bedrijf 1: Naam</v>
      </c>
      <c r="D56" s="1" t="str">
        <f>IFERROR(__xludf.DUMMYFUNCTION("GOOGLETRANSLATE($B56,""en"",""fr"")"),"Société 1 : Nom")</f>
        <v>Société 1 : Nom</v>
      </c>
      <c r="E56" s="1" t="str">
        <f>IFERROR(__xludf.DUMMYFUNCTION("GOOGLETRANSLATE($B56,""en"",""de"")"),"Firma 1: Name")</f>
        <v>Firma 1: Name</v>
      </c>
      <c r="F56" s="1" t="str">
        <f>IFERROR(__xludf.DUMMYFUNCTION("GOOGLETRANSLATE($B56,""en"",""es"")"),"Empresa 1: Nombre")</f>
        <v>Empresa 1: Nombre</v>
      </c>
      <c r="G56" s="1" t="str">
        <f>IFERROR(__xludf.DUMMYFUNCTION("GOOGLETRANSLATE($B56,""en"",""it"")"),"Azienda 1: Nome")</f>
        <v>Azienda 1: Nome</v>
      </c>
    </row>
    <row r="57">
      <c r="A57" s="7"/>
      <c r="B57" s="7" t="s">
        <v>55</v>
      </c>
      <c r="C57" s="1" t="str">
        <f>IFERROR(__xludf.DUMMYFUNCTION("GOOGLETRANSLATE(B57,""en"",""nl"")"),"Bedrijf 1: Naam + Soort bedrijf")</f>
        <v>Bedrijf 1: Naam + Soort bedrijf</v>
      </c>
      <c r="D57" s="1" t="str">
        <f>IFERROR(__xludf.DUMMYFUNCTION("GOOGLETRANSLATE($B57,""en"",""fr"")"),"Entreprise 1 : Nom + Type d’activité")</f>
        <v>Entreprise 1 : Nom + Type d’activité</v>
      </c>
      <c r="E57" s="1" t="str">
        <f>IFERROR(__xludf.DUMMYFUNCTION("GOOGLETRANSLATE($B57,""en"",""de"")"),"Unternehmen 1: Name + Art des Geschäfts")</f>
        <v>Unternehmen 1: Name + Art des Geschäfts</v>
      </c>
      <c r="F57" s="1" t="str">
        <f>IFERROR(__xludf.DUMMYFUNCTION("GOOGLETRANSLATE($B57,""en"",""es"")"),"Empresa 1: Nombre + Tipo de negocio")</f>
        <v>Empresa 1: Nombre + Tipo de negocio</v>
      </c>
      <c r="G57" s="1" t="str">
        <f>IFERROR(__xludf.DUMMYFUNCTION("GOOGLETRANSLATE($B57,""en"",""it"")"),"Azienda 1: Nome + Tipo di attività")</f>
        <v>Azienda 1: Nome + Tipo di attività</v>
      </c>
    </row>
    <row r="58">
      <c r="A58" s="7"/>
      <c r="B58" s="7" t="s">
        <v>56</v>
      </c>
      <c r="C58" s="1" t="str">
        <f>IFERROR(__xludf.DUMMYFUNCTION("GOOGLETRANSLATE(B58,""en"",""nl"")"),"Bedrijf 1: BTW-nummer")</f>
        <v>Bedrijf 1: BTW-nummer</v>
      </c>
      <c r="D58" s="1" t="str">
        <f>IFERROR(__xludf.DUMMYFUNCTION("GOOGLETRANSLATE($B58,""en"",""fr"")"),"Société 1 : numéro de TVA")</f>
        <v>Société 1 : numéro de TVA</v>
      </c>
      <c r="E58" s="1" t="str">
        <f>IFERROR(__xludf.DUMMYFUNCTION("GOOGLETRANSLATE($B58,""en"",""de"")"),"Firma 1: Umsatzsteuer-Identifikationsnummer")</f>
        <v>Firma 1: Umsatzsteuer-Identifikationsnummer</v>
      </c>
      <c r="F58" s="1" t="str">
        <f>IFERROR(__xludf.DUMMYFUNCTION("GOOGLETRANSLATE($B58,""en"",""es"")"),"Empresa 1: Número de IVA")</f>
        <v>Empresa 1: Número de IVA</v>
      </c>
      <c r="G58" s="1" t="str">
        <f>IFERROR(__xludf.DUMMYFUNCTION("GOOGLETRANSLATE($B58,""en"",""it"")"),"Azienda 1: Partita IVA")</f>
        <v>Azienda 1: Partita IVA</v>
      </c>
    </row>
    <row r="59">
      <c r="A59" s="7"/>
      <c r="B59" s="7" t="s">
        <v>57</v>
      </c>
      <c r="C59" s="1" t="str">
        <f>IFERROR(__xludf.DUMMYFUNCTION("GOOGLETRANSLATE(B59,""en"",""nl"")"),"Bedrijf 1: Nationaal identificatienummer")</f>
        <v>Bedrijf 1: Nationaal identificatienummer</v>
      </c>
      <c r="D59" s="1" t="str">
        <f>IFERROR(__xludf.DUMMYFUNCTION("GOOGLETRANSLATE($B59,""en"",""fr"")"),"Société 1 : Numéro d'identification national")</f>
        <v>Société 1 : Numéro d'identification national</v>
      </c>
      <c r="E59" s="1" t="str">
        <f>IFERROR(__xludf.DUMMYFUNCTION("GOOGLETRANSLATE($B59,""en"",""de"")"),"Firma 1: Nationale Identifikationsnummer")</f>
        <v>Firma 1: Nationale Identifikationsnummer</v>
      </c>
      <c r="F59" s="1" t="str">
        <f>IFERROR(__xludf.DUMMYFUNCTION("GOOGLETRANSLATE($B59,""en"",""es"")"),"Compañía 1: Identificación Nacional N°")</f>
        <v>Compañía 1: Identificación Nacional N°</v>
      </c>
      <c r="G59" s="1" t="str">
        <f>IFERROR(__xludf.DUMMYFUNCTION("GOOGLETRANSLATE($B59,""en"",""it"")"),"Azienda 1: Numero di identificazione nazionale")</f>
        <v>Azienda 1: Numero di identificazione nazionale</v>
      </c>
    </row>
    <row r="60">
      <c r="A60" s="7"/>
      <c r="B60" s="7" t="s">
        <v>58</v>
      </c>
      <c r="C60" s="1" t="str">
        <f>IFERROR(__xludf.DUMMYFUNCTION("GOOGLETRANSLATE(B60,""en"",""nl"")"),"Bedrijf 1: Telefoon")</f>
        <v>Bedrijf 1: Telefoon</v>
      </c>
      <c r="D60" s="1" t="str">
        <f>IFERROR(__xludf.DUMMYFUNCTION("GOOGLETRANSLATE($B60,""en"",""fr"")"),"Entreprise 1 : Téléphone")</f>
        <v>Entreprise 1 : Téléphone</v>
      </c>
      <c r="E60" s="1" t="str">
        <f>IFERROR(__xludf.DUMMYFUNCTION("GOOGLETRANSLATE($B60,""en"",""de"")"),"Firma 1: Telefon")</f>
        <v>Firma 1: Telefon</v>
      </c>
      <c r="F60" s="1" t="str">
        <f>IFERROR(__xludf.DUMMYFUNCTION("GOOGLETRANSLATE($B60,""en"",""es"")"),"Empresa 1: Teléfono")</f>
        <v>Empresa 1: Teléfono</v>
      </c>
      <c r="G60" s="1" t="str">
        <f>IFERROR(__xludf.DUMMYFUNCTION("GOOGLETRANSLATE($B60,""en"",""it"")"),"Azienda 1: Telefono")</f>
        <v>Azienda 1: Telefono</v>
      </c>
    </row>
    <row r="61">
      <c r="A61" s="7"/>
      <c r="B61" s="7" t="s">
        <v>59</v>
      </c>
      <c r="C61" s="1" t="str">
        <f>IFERROR(__xludf.DUMMYFUNCTION("GOOGLETRANSLATE(B61,""en"",""nl"")"),"Bedrijf 1: Fax")</f>
        <v>Bedrijf 1: Fax</v>
      </c>
      <c r="D61" s="1" t="str">
        <f>IFERROR(__xludf.DUMMYFUNCTION("GOOGLETRANSLATE($B61,""en"",""fr"")"),"Société 1 : Fax")</f>
        <v>Société 1 : Fax</v>
      </c>
      <c r="E61" s="1" t="str">
        <f>IFERROR(__xludf.DUMMYFUNCTION("GOOGLETRANSLATE($B61,""en"",""de"")"),"Firma 1: Fax")</f>
        <v>Firma 1: Fax</v>
      </c>
      <c r="F61" s="1" t="str">
        <f>IFERROR(__xludf.DUMMYFUNCTION("GOOGLETRANSLATE($B61,""en"",""es"")"),"Empresa 1: Fax")</f>
        <v>Empresa 1: Fax</v>
      </c>
      <c r="G61" s="1" t="str">
        <f>IFERROR(__xludf.DUMMYFUNCTION("GOOGLETRANSLATE($B61,""en"",""it"")"),"Azienda 1: Fax")</f>
        <v>Azienda 1: Fax</v>
      </c>
    </row>
    <row r="62">
      <c r="A62" s="7"/>
      <c r="B62" s="7" t="s">
        <v>60</v>
      </c>
      <c r="C62" s="1" t="str">
        <f>IFERROR(__xludf.DUMMYFUNCTION("GOOGLETRANSLATE(B62,""en"",""nl"")"),"Bedrijf 1: E-mailadres")</f>
        <v>Bedrijf 1: E-mailadres</v>
      </c>
      <c r="D62" s="1" t="str">
        <f>IFERROR(__xludf.DUMMYFUNCTION("GOOGLETRANSLATE($B62,""en"",""fr"")"),"Société 1 : Adresse e-mail")</f>
        <v>Société 1 : Adresse e-mail</v>
      </c>
      <c r="E62" s="1" t="str">
        <f>IFERROR(__xludf.DUMMYFUNCTION("GOOGLETRANSLATE($B62,""en"",""de"")"),"Firma 1: E-Mail-Adresse")</f>
        <v>Firma 1: E-Mail-Adresse</v>
      </c>
      <c r="F62" s="1" t="str">
        <f>IFERROR(__xludf.DUMMYFUNCTION("GOOGLETRANSLATE($B62,""en"",""es"")"),"Empresa 1: Dirección de correo electrónico")</f>
        <v>Empresa 1: Dirección de correo electrónico</v>
      </c>
      <c r="G62" s="1" t="str">
        <f>IFERROR(__xludf.DUMMYFUNCTION("GOOGLETRANSLATE($B62,""en"",""it"")"),"Azienda 1: Indirizzo e-mail")</f>
        <v>Azienda 1: Indirizzo e-mail</v>
      </c>
    </row>
    <row r="63">
      <c r="A63" s="7"/>
      <c r="B63" s="7" t="s">
        <v>61</v>
      </c>
      <c r="C63" s="1" t="str">
        <f>IFERROR(__xludf.DUMMYFUNCTION("GOOGLETRANSLATE(B63,""en"",""nl"")"),"Bedrijf 1: Website")</f>
        <v>Bedrijf 1: Website</v>
      </c>
      <c r="D63" s="1" t="str">
        <f>IFERROR(__xludf.DUMMYFUNCTION("GOOGLETRANSLATE($B63,""en"",""fr"")"),"Entreprise 1 : Site web")</f>
        <v>Entreprise 1 : Site web</v>
      </c>
      <c r="E63" s="1" t="str">
        <f>IFERROR(__xludf.DUMMYFUNCTION("GOOGLETRANSLATE($B63,""en"",""de"")"),"Firma 1: Webseite")</f>
        <v>Firma 1: Webseite</v>
      </c>
      <c r="F63" s="1" t="str">
        <f>IFERROR(__xludf.DUMMYFUNCTION("GOOGLETRANSLATE($B63,""en"",""es"")"),"Empresa 1: Sitio web")</f>
        <v>Empresa 1: Sitio web</v>
      </c>
      <c r="G63" s="1" t="str">
        <f>IFERROR(__xludf.DUMMYFUNCTION("GOOGLETRANSLATE($B63,""en"",""it"")"),"Azienda 1: Sito web")</f>
        <v>Azienda 1: Sito web</v>
      </c>
    </row>
    <row r="64">
      <c r="A64" s="7"/>
      <c r="B64" s="7" t="s">
        <v>62</v>
      </c>
      <c r="C64" s="1" t="str">
        <f>IFERROR(__xludf.DUMMYFUNCTION("GOOGLETRANSLATE(B64,""en"",""nl"")"),"Bedrijf 1: Functie")</f>
        <v>Bedrijf 1: Functie</v>
      </c>
      <c r="D64" s="1" t="str">
        <f>IFERROR(__xludf.DUMMYFUNCTION("GOOGLETRANSLATE($B64,""en"",""fr"")"),"Entreprise 1 : Fonction")</f>
        <v>Entreprise 1 : Fonction</v>
      </c>
      <c r="E64" s="1" t="str">
        <f>IFERROR(__xludf.DUMMYFUNCTION("GOOGLETRANSLATE($B64,""en"",""de"")"),"Unternehmen 1: Funktion")</f>
        <v>Unternehmen 1: Funktion</v>
      </c>
      <c r="F64" s="1" t="str">
        <f>IFERROR(__xludf.DUMMYFUNCTION("GOOGLETRANSLATE($B64,""en"",""es"")"),"Empresa 1: Función")</f>
        <v>Empresa 1: Función</v>
      </c>
      <c r="G64" s="1" t="str">
        <f>IFERROR(__xludf.DUMMYFUNCTION("GOOGLETRANSLATE($B64,""en"",""it"")"),"Azienda 1: Funzione")</f>
        <v>Azienda 1: Funzione</v>
      </c>
    </row>
    <row r="65">
      <c r="A65" s="7"/>
      <c r="B65" s="7" t="s">
        <v>63</v>
      </c>
      <c r="C65" s="1" t="str">
        <f>IFERROR(__xludf.DUMMYFUNCTION("GOOGLETRANSLATE(B65,""en"",""nl"")"),"Bedrijf 1: Postcode")</f>
        <v>Bedrijf 1: Postcode</v>
      </c>
      <c r="D65" s="1" t="str">
        <f>IFERROR(__xludf.DUMMYFUNCTION("GOOGLETRANSLATE($B65,""en"",""fr"")"),"Entreprise 1 : Code postal")</f>
        <v>Entreprise 1 : Code postal</v>
      </c>
      <c r="E65" s="1" t="str">
        <f>IFERROR(__xludf.DUMMYFUNCTION("GOOGLETRANSLATE($B65,""en"",""de"")"),"Firma 1: Postleitzahl")</f>
        <v>Firma 1: Postleitzahl</v>
      </c>
      <c r="F65" s="1" t="str">
        <f>IFERROR(__xludf.DUMMYFUNCTION("GOOGLETRANSLATE($B65,""en"",""es"")"),"Empresa 1: Código postal")</f>
        <v>Empresa 1: Código postal</v>
      </c>
      <c r="G65" s="1" t="str">
        <f>IFERROR(__xludf.DUMMYFUNCTION("GOOGLETRANSLATE($B65,""en"",""it"")"),"Azienda 1: Codice postale")</f>
        <v>Azienda 1: Codice postale</v>
      </c>
    </row>
    <row r="66">
      <c r="A66" s="7"/>
      <c r="B66" s="7" t="s">
        <v>64</v>
      </c>
      <c r="C66" s="1" t="str">
        <f>IFERROR(__xludf.DUMMYFUNCTION("GOOGLETRANSLATE(B66,""en"",""nl"")"),"Bedrijf 1: Stad")</f>
        <v>Bedrijf 1: Stad</v>
      </c>
      <c r="D66" s="1" t="str">
        <f>IFERROR(__xludf.DUMMYFUNCTION("GOOGLETRANSLATE($B66,""en"",""fr"")"),"Entreprise 1 : Ville")</f>
        <v>Entreprise 1 : Ville</v>
      </c>
      <c r="E66" s="1" t="str">
        <f>IFERROR(__xludf.DUMMYFUNCTION("GOOGLETRANSLATE($B66,""en"",""de"")"),"Unternehmen 1: Stadt")</f>
        <v>Unternehmen 1: Stadt</v>
      </c>
      <c r="F66" s="1" t="str">
        <f>IFERROR(__xludf.DUMMYFUNCTION("GOOGLETRANSLATE($B66,""en"",""es"")"),"Empresa 1: Ciudad")</f>
        <v>Empresa 1: Ciudad</v>
      </c>
      <c r="G66" s="1" t="str">
        <f>IFERROR(__xludf.DUMMYFUNCTION("GOOGLETRANSLATE($B66,""en"",""it"")"),"Azienda 1: Città")</f>
        <v>Azienda 1: Città</v>
      </c>
    </row>
    <row r="67">
      <c r="A67" s="7"/>
      <c r="B67" s="7" t="s">
        <v>65</v>
      </c>
      <c r="C67" s="1" t="str">
        <f>IFERROR(__xludf.DUMMYFUNCTION("GOOGLETRANSLATE(B67,""en"",""nl"")"),"Bedrijf 1: Straat")</f>
        <v>Bedrijf 1: Straat</v>
      </c>
      <c r="D67" s="1" t="str">
        <f>IFERROR(__xludf.DUMMYFUNCTION("GOOGLETRANSLATE($B67,""en"",""fr"")"),"Entreprise 1 : Rue")</f>
        <v>Entreprise 1 : Rue</v>
      </c>
      <c r="E67" s="1" t="str">
        <f>IFERROR(__xludf.DUMMYFUNCTION("GOOGLETRANSLATE($B67,""en"",""de"")"),"Firma 1: Straße")</f>
        <v>Firma 1: Straße</v>
      </c>
      <c r="F67" s="1" t="str">
        <f>IFERROR(__xludf.DUMMYFUNCTION("GOOGLETRANSLATE($B67,""en"",""es"")"),"Compañía 1: Calle")</f>
        <v>Compañía 1: Calle</v>
      </c>
      <c r="G67" s="1" t="str">
        <f>IFERROR(__xludf.DUMMYFUNCTION("GOOGLETRANSLATE($B67,""en"",""it"")"),"Azienda 1: Via")</f>
        <v>Azienda 1: Via</v>
      </c>
    </row>
    <row r="68">
      <c r="A68" s="7"/>
      <c r="B68" s="7" t="s">
        <v>66</v>
      </c>
      <c r="C68" s="1" t="str">
        <f>IFERROR(__xludf.DUMMYFUNCTION("GOOGLETRANSLATE(B68,""en"",""nl"")"),"Bedrijf 1: Nummer")</f>
        <v>Bedrijf 1: Nummer</v>
      </c>
      <c r="D68" s="1" t="str">
        <f>IFERROR(__xludf.DUMMYFUNCTION("GOOGLETRANSLATE($B68,""en"",""fr"")"),"Société 1 : Numéro")</f>
        <v>Société 1 : Numéro</v>
      </c>
      <c r="E68" s="1" t="str">
        <f>IFERROR(__xludf.DUMMYFUNCTION("GOOGLETRANSLATE($B68,""en"",""de"")"),"Firma 1: Nummer")</f>
        <v>Firma 1: Nummer</v>
      </c>
      <c r="F68" s="1" t="str">
        <f>IFERROR(__xludf.DUMMYFUNCTION("GOOGLETRANSLATE($B68,""en"",""es"")"),"Empresa 1: Número")</f>
        <v>Empresa 1: Número</v>
      </c>
      <c r="G68" s="1" t="str">
        <f>IFERROR(__xludf.DUMMYFUNCTION("GOOGLETRANSLATE($B68,""en"",""it"")"),"Azienda 1: Numero")</f>
        <v>Azienda 1: Numero</v>
      </c>
    </row>
    <row r="69">
      <c r="A69" s="7"/>
      <c r="B69" s="7" t="s">
        <v>67</v>
      </c>
      <c r="C69" s="1" t="str">
        <f>IFERROR(__xludf.DUMMYFUNCTION("GOOGLETRANSLATE(B69,""en"",""nl"")"),"Bedrijf 1: Subfunctie")</f>
        <v>Bedrijf 1: Subfunctie</v>
      </c>
      <c r="D69" s="1" t="str">
        <f>IFERROR(__xludf.DUMMYFUNCTION("GOOGLETRANSLATE($B69,""en"",""fr"")"),"Entreprise 1 : Sous-fonction")</f>
        <v>Entreprise 1 : Sous-fonction</v>
      </c>
      <c r="E69" s="1" t="str">
        <f>IFERROR(__xludf.DUMMYFUNCTION("GOOGLETRANSLATE($B69,""en"",""de"")"),"Unternehmen 1: Unterfunktion")</f>
        <v>Unternehmen 1: Unterfunktion</v>
      </c>
      <c r="F69" s="1" t="str">
        <f>IFERROR(__xludf.DUMMYFUNCTION("GOOGLETRANSLATE($B69,""en"",""es"")"),"Empresa 1: Subfunción")</f>
        <v>Empresa 1: Subfunción</v>
      </c>
      <c r="G69" s="1" t="str">
        <f>IFERROR(__xludf.DUMMYFUNCTION("GOOGLETRANSLATE($B69,""en"",""it"")"),"Azienda 1: Sottofunzione")</f>
        <v>Azienda 1: Sottofunzione</v>
      </c>
    </row>
    <row r="70">
      <c r="A70" s="7"/>
      <c r="B70" s="7" t="s">
        <v>68</v>
      </c>
      <c r="C70" s="1" t="str">
        <f>IFERROR(__xludf.DUMMYFUNCTION("GOOGLETRANSLATE(B70,""en"",""nl"")"),"Bedrijf 1: Afdeling")</f>
        <v>Bedrijf 1: Afdeling</v>
      </c>
      <c r="D70" s="1" t="str">
        <f>IFERROR(__xludf.DUMMYFUNCTION("GOOGLETRANSLATE($B70,""en"",""fr"")"),"Entreprise 1 : Département")</f>
        <v>Entreprise 1 : Département</v>
      </c>
      <c r="E70" s="1" t="str">
        <f>IFERROR(__xludf.DUMMYFUNCTION("GOOGLETRANSLATE($B70,""en"",""de"")"),"Unternehmen 1: Abteilung")</f>
        <v>Unternehmen 1: Abteilung</v>
      </c>
      <c r="F70" s="1" t="str">
        <f>IFERROR(__xludf.DUMMYFUNCTION("GOOGLETRANSLATE($B70,""en"",""es"")"),"Empresa 1: Departamento")</f>
        <v>Empresa 1: Departamento</v>
      </c>
      <c r="G70" s="1" t="str">
        <f>IFERROR(__xludf.DUMMYFUNCTION("GOOGLETRANSLATE($B70,""en"",""it"")"),"Azienda 1: Dipartimento")</f>
        <v>Azienda 1: Dipartimento</v>
      </c>
    </row>
    <row r="71">
      <c r="A71" s="7"/>
      <c r="B71" s="7" t="s">
        <v>69</v>
      </c>
      <c r="C71" s="1" t="str">
        <f>IFERROR(__xludf.DUMMYFUNCTION("GOOGLETRANSLATE(B71,""en"",""nl"")"),"Bedrijf 1: Besluitnemer")</f>
        <v>Bedrijf 1: Besluitnemer</v>
      </c>
      <c r="D71" s="1" t="str">
        <f>IFERROR(__xludf.DUMMYFUNCTION("GOOGLETRANSLATE($B71,""en"",""fr"")"),"Entreprise 1 : Décideur")</f>
        <v>Entreprise 1 : Décideur</v>
      </c>
      <c r="E71" s="1" t="str">
        <f>IFERROR(__xludf.DUMMYFUNCTION("GOOGLETRANSLATE($B71,""en"",""de"")"),"Unternehmen 1: Entscheidungsträger")</f>
        <v>Unternehmen 1: Entscheidungsträger</v>
      </c>
      <c r="F71" s="1" t="str">
        <f>IFERROR(__xludf.DUMMYFUNCTION("GOOGLETRANSLATE($B71,""en"",""es"")"),"Empresa 1: Responsable de la toma de decisiones")</f>
        <v>Empresa 1: Responsable de la toma de decisiones</v>
      </c>
      <c r="G71" s="1" t="str">
        <f>IFERROR(__xludf.DUMMYFUNCTION("GOOGLETRANSLATE($B71,""en"",""it"")"),"Azienda 1: Responsabile delle decisioni")</f>
        <v>Azienda 1: Responsabile delle decisioni</v>
      </c>
    </row>
    <row r="72">
      <c r="A72" s="6" t="s">
        <v>589</v>
      </c>
      <c r="B72" s="7" t="s">
        <v>70</v>
      </c>
      <c r="C72" s="1" t="str">
        <f>IFERROR(__xludf.DUMMYFUNCTION("GOOGLETRANSLATE(B72,""en"",""nl"")"),"Uurtarief")</f>
        <v>Uurtarief</v>
      </c>
      <c r="D72" s="1" t="str">
        <f>IFERROR(__xludf.DUMMYFUNCTION("GOOGLETRANSLATE($B72,""en"",""fr"")"),"taux horaire")</f>
        <v>taux horaire</v>
      </c>
      <c r="E72" s="1" t="str">
        <f>IFERROR(__xludf.DUMMYFUNCTION("GOOGLETRANSLATE($B72,""en"",""de"")"),"Stundensatz")</f>
        <v>Stundensatz</v>
      </c>
      <c r="F72" s="1" t="str">
        <f>IFERROR(__xludf.DUMMYFUNCTION("GOOGLETRANSLATE($B72,""en"",""es"")"),"Tarifa por hora")</f>
        <v>Tarifa por hora</v>
      </c>
      <c r="G72" s="1" t="str">
        <f>IFERROR(__xludf.DUMMYFUNCTION("GOOGLETRANSLATE($B72,""en"",""it"")"),"Tariffa oraria")</f>
        <v>Tariffa oraria</v>
      </c>
    </row>
    <row r="73">
      <c r="A73" s="6" t="s">
        <v>590</v>
      </c>
      <c r="B73" s="7" t="s">
        <v>28</v>
      </c>
      <c r="C73" s="1" t="str">
        <f>IFERROR(__xludf.DUMMYFUNCTION("GOOGLETRANSLATE(B73,""en"",""nl"")"),"Externe ID")</f>
        <v>Externe ID</v>
      </c>
      <c r="D73" s="1" t="str">
        <f>IFERROR(__xludf.DUMMYFUNCTION("GOOGLETRANSLATE($B73,""en"",""fr"")"),"ID externe")</f>
        <v>ID externe</v>
      </c>
      <c r="E73" s="1" t="str">
        <f>IFERROR(__xludf.DUMMYFUNCTION("GOOGLETRANSLATE($B73,""en"",""de"")"),"Externe ID")</f>
        <v>Externe ID</v>
      </c>
      <c r="F73" s="1" t="str">
        <f>IFERROR(__xludf.DUMMYFUNCTION("GOOGLETRANSLATE($B73,""en"",""es"")"),"ID externo")</f>
        <v>ID externo</v>
      </c>
      <c r="G73" s="1" t="str">
        <f>IFERROR(__xludf.DUMMYFUNCTION("GOOGLETRANSLATE($B73,""en"",""it"")"),"ID")</f>
        <v>ID</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36.38"/>
    <col customWidth="1" min="5" max="5" width="42.75"/>
    <col customWidth="1" min="9" max="9" width="25.25"/>
  </cols>
  <sheetData>
    <row r="5">
      <c r="B5" s="2" t="s">
        <v>81</v>
      </c>
      <c r="C5" s="2" t="s">
        <v>81</v>
      </c>
      <c r="D5" s="9" t="s">
        <v>220</v>
      </c>
      <c r="E5" s="2" t="s">
        <v>220</v>
      </c>
      <c r="F5" s="2" t="s">
        <v>311</v>
      </c>
      <c r="G5" s="2" t="s">
        <v>311</v>
      </c>
      <c r="H5" s="2" t="s">
        <v>394</v>
      </c>
      <c r="I5" s="2" t="s">
        <v>394</v>
      </c>
      <c r="J5" s="2" t="s">
        <v>484</v>
      </c>
      <c r="K5" s="2" t="s">
        <v>484</v>
      </c>
      <c r="L5" s="2" t="s">
        <v>573</v>
      </c>
      <c r="M5" s="2" t="s">
        <v>573</v>
      </c>
    </row>
    <row r="6">
      <c r="B6" s="10" t="s">
        <v>591</v>
      </c>
      <c r="C6" s="10" t="s">
        <v>592</v>
      </c>
      <c r="D6" s="11" t="s">
        <v>593</v>
      </c>
      <c r="E6" s="11" t="s">
        <v>594</v>
      </c>
      <c r="F6" s="10" t="s">
        <v>595</v>
      </c>
      <c r="G6" s="10" t="s">
        <v>596</v>
      </c>
      <c r="H6" s="10" t="s">
        <v>591</v>
      </c>
      <c r="I6" s="10" t="s">
        <v>597</v>
      </c>
      <c r="J6" s="10" t="s">
        <v>598</v>
      </c>
      <c r="K6" s="10" t="s">
        <v>599</v>
      </c>
      <c r="L6" s="10" t="s">
        <v>598</v>
      </c>
      <c r="M6" s="10" t="s">
        <v>600</v>
      </c>
    </row>
    <row r="7">
      <c r="B7" s="12" t="s">
        <v>15</v>
      </c>
      <c r="C7" s="12" t="s">
        <v>601</v>
      </c>
      <c r="D7" s="13" t="s">
        <v>159</v>
      </c>
      <c r="E7" s="13" t="s">
        <v>602</v>
      </c>
      <c r="F7" s="12" t="s">
        <v>603</v>
      </c>
      <c r="G7" s="12" t="s">
        <v>604</v>
      </c>
      <c r="H7" s="12" t="s">
        <v>336</v>
      </c>
      <c r="I7" s="12" t="s">
        <v>605</v>
      </c>
      <c r="J7" s="12" t="s">
        <v>606</v>
      </c>
      <c r="K7" s="12" t="s">
        <v>607</v>
      </c>
      <c r="L7" s="12" t="s">
        <v>608</v>
      </c>
      <c r="M7" s="12" t="s">
        <v>609</v>
      </c>
    </row>
    <row r="8">
      <c r="B8" s="12" t="s">
        <v>19</v>
      </c>
      <c r="C8" s="14" t="s">
        <v>610</v>
      </c>
      <c r="D8" s="13" t="s">
        <v>19</v>
      </c>
      <c r="E8" s="15" t="s">
        <v>611</v>
      </c>
      <c r="F8" s="12" t="s">
        <v>612</v>
      </c>
      <c r="G8" s="12" t="s">
        <v>613</v>
      </c>
      <c r="H8" s="12" t="s">
        <v>19</v>
      </c>
      <c r="I8" s="12" t="s">
        <v>614</v>
      </c>
      <c r="J8" s="12" t="s">
        <v>425</v>
      </c>
      <c r="K8" s="12" t="s">
        <v>615</v>
      </c>
      <c r="L8" s="12" t="s">
        <v>515</v>
      </c>
      <c r="M8" s="14" t="s">
        <v>616</v>
      </c>
    </row>
    <row r="9">
      <c r="B9" s="12" t="s">
        <v>16</v>
      </c>
      <c r="C9" s="12" t="s">
        <v>617</v>
      </c>
      <c r="D9" s="13" t="s">
        <v>160</v>
      </c>
      <c r="E9" s="13" t="s">
        <v>618</v>
      </c>
      <c r="F9" s="12" t="s">
        <v>251</v>
      </c>
      <c r="G9" s="12" t="s">
        <v>619</v>
      </c>
      <c r="H9" s="12" t="s">
        <v>337</v>
      </c>
      <c r="I9" s="12" t="s">
        <v>620</v>
      </c>
      <c r="J9" s="12" t="s">
        <v>424</v>
      </c>
      <c r="K9" s="12" t="s">
        <v>621</v>
      </c>
      <c r="L9" s="12" t="s">
        <v>513</v>
      </c>
      <c r="M9" s="12" t="s">
        <v>622</v>
      </c>
    </row>
    <row r="10">
      <c r="B10" s="12" t="s">
        <v>18</v>
      </c>
      <c r="C10" s="12" t="s">
        <v>623</v>
      </c>
      <c r="D10" s="13" t="s">
        <v>18</v>
      </c>
      <c r="E10" s="13" t="s">
        <v>624</v>
      </c>
      <c r="F10" s="12" t="s">
        <v>18</v>
      </c>
      <c r="G10" s="12" t="s">
        <v>625</v>
      </c>
      <c r="H10" s="12" t="s">
        <v>18</v>
      </c>
      <c r="I10" s="12" t="s">
        <v>626</v>
      </c>
      <c r="J10" s="12" t="s">
        <v>18</v>
      </c>
      <c r="K10" s="12" t="s">
        <v>627</v>
      </c>
      <c r="L10" s="12" t="s">
        <v>18</v>
      </c>
      <c r="M10" s="12" t="s">
        <v>628</v>
      </c>
    </row>
    <row r="11">
      <c r="B11" s="12" t="s">
        <v>23</v>
      </c>
      <c r="C11" s="12" t="s">
        <v>629</v>
      </c>
      <c r="D11" s="13" t="s">
        <v>23</v>
      </c>
      <c r="E11" s="13" t="s">
        <v>630</v>
      </c>
      <c r="F11" s="12" t="s">
        <v>23</v>
      </c>
      <c r="G11" s="12" t="s">
        <v>631</v>
      </c>
      <c r="H11" s="12" t="s">
        <v>632</v>
      </c>
      <c r="I11" s="12" t="s">
        <v>633</v>
      </c>
      <c r="J11" s="12" t="s">
        <v>634</v>
      </c>
      <c r="K11" s="12" t="s">
        <v>635</v>
      </c>
      <c r="L11" s="12" t="s">
        <v>519</v>
      </c>
      <c r="M11" s="12" t="s">
        <v>636</v>
      </c>
    </row>
    <row r="12">
      <c r="B12" s="12" t="s">
        <v>11</v>
      </c>
      <c r="C12" s="14" t="s">
        <v>637</v>
      </c>
      <c r="D12" s="13" t="s">
        <v>155</v>
      </c>
      <c r="E12" s="15" t="s">
        <v>638</v>
      </c>
      <c r="F12" s="12" t="s">
        <v>246</v>
      </c>
      <c r="G12" s="14" t="s">
        <v>639</v>
      </c>
      <c r="H12" s="12" t="s">
        <v>155</v>
      </c>
      <c r="I12" s="14" t="s">
        <v>640</v>
      </c>
      <c r="J12" s="12" t="s">
        <v>419</v>
      </c>
      <c r="K12" s="14" t="s">
        <v>641</v>
      </c>
      <c r="L12" s="12" t="s">
        <v>508</v>
      </c>
      <c r="M12" s="14" t="s">
        <v>642</v>
      </c>
    </row>
    <row r="13">
      <c r="B13" s="12" t="s">
        <v>14</v>
      </c>
      <c r="C13" s="14" t="s">
        <v>643</v>
      </c>
      <c r="D13" s="13" t="s">
        <v>158</v>
      </c>
      <c r="E13" s="15" t="s">
        <v>644</v>
      </c>
      <c r="F13" s="12" t="s">
        <v>249</v>
      </c>
      <c r="G13" s="14" t="s">
        <v>645</v>
      </c>
      <c r="H13" s="12" t="s">
        <v>335</v>
      </c>
      <c r="I13" s="14" t="s">
        <v>646</v>
      </c>
      <c r="J13" s="12" t="s">
        <v>422</v>
      </c>
      <c r="K13" s="14" t="s">
        <v>647</v>
      </c>
      <c r="L13" s="12" t="s">
        <v>511</v>
      </c>
      <c r="M13" s="14" t="s">
        <v>648</v>
      </c>
    </row>
    <row r="14">
      <c r="B14" s="12" t="s">
        <v>27</v>
      </c>
      <c r="C14" s="16" t="s">
        <v>649</v>
      </c>
      <c r="D14" s="13" t="s">
        <v>650</v>
      </c>
      <c r="E14" s="17" t="s">
        <v>651</v>
      </c>
      <c r="F14" s="12" t="s">
        <v>652</v>
      </c>
      <c r="G14" s="16" t="s">
        <v>653</v>
      </c>
      <c r="H14" s="12" t="s">
        <v>344</v>
      </c>
      <c r="I14" s="16" t="s">
        <v>654</v>
      </c>
      <c r="J14" s="12" t="s">
        <v>432</v>
      </c>
      <c r="K14" s="16" t="s">
        <v>655</v>
      </c>
      <c r="L14" s="12" t="s">
        <v>656</v>
      </c>
      <c r="M14" s="16" t="s">
        <v>657</v>
      </c>
    </row>
    <row r="15">
      <c r="B15" s="12" t="s">
        <v>658</v>
      </c>
      <c r="C15" s="12" t="s">
        <v>659</v>
      </c>
      <c r="D15" s="13" t="s">
        <v>660</v>
      </c>
      <c r="E15" s="13" t="s">
        <v>661</v>
      </c>
      <c r="F15" s="12" t="s">
        <v>662</v>
      </c>
      <c r="G15" s="12" t="s">
        <v>663</v>
      </c>
      <c r="H15" s="12" t="s">
        <v>664</v>
      </c>
      <c r="I15" s="12" t="s">
        <v>665</v>
      </c>
      <c r="J15" s="12" t="s">
        <v>666</v>
      </c>
      <c r="K15" s="12" t="s">
        <v>667</v>
      </c>
      <c r="L15" s="12" t="s">
        <v>668</v>
      </c>
      <c r="M15" s="12" t="s">
        <v>669</v>
      </c>
    </row>
    <row r="16">
      <c r="B16" s="12" t="s">
        <v>670</v>
      </c>
      <c r="C16" s="12" t="s">
        <v>671</v>
      </c>
      <c r="D16" s="13" t="s">
        <v>672</v>
      </c>
      <c r="E16" s="13" t="s">
        <v>673</v>
      </c>
      <c r="F16" s="12" t="s">
        <v>674</v>
      </c>
      <c r="G16" s="12" t="s">
        <v>675</v>
      </c>
      <c r="H16" s="12" t="s">
        <v>676</v>
      </c>
      <c r="I16" s="12" t="s">
        <v>677</v>
      </c>
      <c r="J16" s="12" t="s">
        <v>678</v>
      </c>
      <c r="K16" s="12" t="s">
        <v>679</v>
      </c>
      <c r="L16" s="12" t="s">
        <v>680</v>
      </c>
      <c r="M16" s="12" t="s">
        <v>681</v>
      </c>
    </row>
    <row r="17">
      <c r="B17" s="12" t="s">
        <v>22</v>
      </c>
      <c r="C17" s="14" t="s">
        <v>682</v>
      </c>
      <c r="D17" s="13" t="s">
        <v>164</v>
      </c>
      <c r="E17" s="15" t="s">
        <v>683</v>
      </c>
      <c r="F17" s="12" t="s">
        <v>255</v>
      </c>
      <c r="G17" s="14" t="s">
        <v>684</v>
      </c>
      <c r="H17" s="12" t="s">
        <v>341</v>
      </c>
      <c r="I17" s="18" t="s">
        <v>685</v>
      </c>
      <c r="J17" s="12" t="s">
        <v>428</v>
      </c>
      <c r="K17" s="16" t="s">
        <v>686</v>
      </c>
      <c r="L17" s="12" t="s">
        <v>518</v>
      </c>
      <c r="M17" s="16" t="s">
        <v>687</v>
      </c>
    </row>
    <row r="18">
      <c r="B18" s="12" t="s">
        <v>688</v>
      </c>
      <c r="C18" s="12" t="s">
        <v>689</v>
      </c>
      <c r="D18" s="13" t="s">
        <v>690</v>
      </c>
      <c r="E18" s="13" t="s">
        <v>691</v>
      </c>
      <c r="F18" s="12" t="s">
        <v>692</v>
      </c>
      <c r="G18" s="12" t="s">
        <v>693</v>
      </c>
      <c r="H18" s="12" t="s">
        <v>694</v>
      </c>
      <c r="I18" s="12" t="s">
        <v>695</v>
      </c>
      <c r="J18" s="12" t="s">
        <v>696</v>
      </c>
      <c r="K18" s="12" t="s">
        <v>697</v>
      </c>
      <c r="L18" s="12" t="s">
        <v>698</v>
      </c>
      <c r="M18" s="12" t="s">
        <v>699</v>
      </c>
    </row>
    <row r="19">
      <c r="B19" s="12" t="s">
        <v>13</v>
      </c>
      <c r="C19" s="12" t="s">
        <v>700</v>
      </c>
      <c r="D19" s="13" t="s">
        <v>157</v>
      </c>
      <c r="E19" s="13" t="s">
        <v>701</v>
      </c>
      <c r="F19" s="12" t="s">
        <v>702</v>
      </c>
      <c r="G19" s="12" t="s">
        <v>703</v>
      </c>
      <c r="H19" s="12" t="s">
        <v>334</v>
      </c>
      <c r="I19" s="12" t="s">
        <v>704</v>
      </c>
      <c r="J19" s="12" t="s">
        <v>705</v>
      </c>
      <c r="K19" s="12" t="s">
        <v>706</v>
      </c>
      <c r="L19" s="12" t="s">
        <v>707</v>
      </c>
      <c r="M19" s="12" t="s">
        <v>708</v>
      </c>
    </row>
    <row r="20">
      <c r="B20" s="12" t="s">
        <v>709</v>
      </c>
      <c r="C20" s="12" t="s">
        <v>710</v>
      </c>
      <c r="D20" s="13" t="s">
        <v>711</v>
      </c>
      <c r="E20" s="13" t="s">
        <v>712</v>
      </c>
      <c r="F20" s="12" t="s">
        <v>713</v>
      </c>
      <c r="G20" s="12" t="s">
        <v>714</v>
      </c>
      <c r="H20" s="12" t="s">
        <v>715</v>
      </c>
      <c r="I20" s="12" t="s">
        <v>716</v>
      </c>
      <c r="J20" s="12" t="s">
        <v>717</v>
      </c>
      <c r="K20" s="12" t="s">
        <v>718</v>
      </c>
      <c r="L20" s="12" t="s">
        <v>719</v>
      </c>
      <c r="M20" s="12" t="s">
        <v>720</v>
      </c>
    </row>
    <row r="21">
      <c r="B21" s="12" t="s">
        <v>721</v>
      </c>
      <c r="C21" s="12" t="s">
        <v>722</v>
      </c>
      <c r="D21" s="13" t="s">
        <v>723</v>
      </c>
      <c r="E21" s="13" t="s">
        <v>724</v>
      </c>
      <c r="F21" s="12" t="s">
        <v>725</v>
      </c>
      <c r="G21" s="12" t="s">
        <v>726</v>
      </c>
      <c r="H21" s="12" t="s">
        <v>727</v>
      </c>
      <c r="I21" s="12" t="s">
        <v>728</v>
      </c>
      <c r="J21" s="12" t="s">
        <v>729</v>
      </c>
      <c r="K21" s="12" t="s">
        <v>730</v>
      </c>
      <c r="L21" s="12" t="s">
        <v>731</v>
      </c>
      <c r="M21" s="12" t="s">
        <v>732</v>
      </c>
    </row>
    <row r="22">
      <c r="B22" s="12" t="s">
        <v>733</v>
      </c>
      <c r="C22" s="12" t="s">
        <v>734</v>
      </c>
      <c r="D22" s="13" t="s">
        <v>735</v>
      </c>
      <c r="E22" s="13" t="s">
        <v>736</v>
      </c>
      <c r="F22" s="12" t="s">
        <v>737</v>
      </c>
      <c r="G22" s="12" t="s">
        <v>738</v>
      </c>
      <c r="H22" s="12" t="s">
        <v>739</v>
      </c>
      <c r="I22" s="12" t="s">
        <v>740</v>
      </c>
      <c r="J22" s="12" t="s">
        <v>741</v>
      </c>
      <c r="K22" s="12" t="s">
        <v>742</v>
      </c>
      <c r="L22" s="12" t="s">
        <v>743</v>
      </c>
      <c r="M22" s="12" t="s">
        <v>744</v>
      </c>
    </row>
  </sheetData>
  <hyperlinks>
    <hyperlink r:id="rId1" ref="C8"/>
    <hyperlink r:id="rId2" ref="E8"/>
    <hyperlink r:id="rId3" ref="M8"/>
    <hyperlink r:id="rId4" ref="C12"/>
    <hyperlink r:id="rId5" ref="E12"/>
    <hyperlink r:id="rId6" ref="G12"/>
    <hyperlink r:id="rId7" ref="I12"/>
    <hyperlink r:id="rId8" ref="K12"/>
    <hyperlink r:id="rId9" ref="M12"/>
    <hyperlink r:id="rId10" ref="C13"/>
    <hyperlink r:id="rId11" ref="E13"/>
    <hyperlink r:id="rId12" ref="G13"/>
    <hyperlink r:id="rId13" ref="I13"/>
    <hyperlink r:id="rId14" ref="K13"/>
    <hyperlink r:id="rId15" ref="M13"/>
    <hyperlink r:id="rId16" ref="C14"/>
    <hyperlink r:id="rId17" ref="E14"/>
    <hyperlink r:id="rId18" ref="G14"/>
    <hyperlink r:id="rId19" ref="I14"/>
    <hyperlink r:id="rId20" ref="K14"/>
    <hyperlink r:id="rId21" ref="M14"/>
    <hyperlink r:id="rId22" ref="C17"/>
    <hyperlink r:id="rId23" ref="E17"/>
    <hyperlink r:id="rId24" ref="G17"/>
    <hyperlink r:id="rId25" ref="I17"/>
    <hyperlink r:id="rId26" ref="K17"/>
    <hyperlink r:id="rId27" ref="M17"/>
  </hyperlinks>
  <drawing r:id="rId28"/>
</worksheet>
</file>